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chael Ada\4. HUD-GLO_Long Term Recovery\1. GCRPC-HH_2018_MOD Forms &amp; Docs\08062018_GCRPC_MOD_Revisions\Final MOD Documents WebPkg\"/>
    </mc:Choice>
  </mc:AlternateContent>
  <xr:revisionPtr revIDLastSave="0" documentId="8_{9379B9DA-B386-4B86-A719-326C26C423B3}" xr6:coauthVersionLast="34" xr6:coauthVersionMax="34" xr10:uidLastSave="{00000000-0000-0000-0000-000000000000}"/>
  <workbookProtection workbookPassword="A278" lockStructure="1"/>
  <bookViews>
    <workbookView xWindow="0" yWindow="0" windowWidth="5880" windowHeight="8250" tabRatio="672" xr2:uid="{00000000-000D-0000-FFFF-FFFF00000000}"/>
  </bookViews>
  <sheets>
    <sheet name="Buyout Factors 80%" sheetId="15" r:id="rId1"/>
    <sheet name="Buyout Factors 20%" sheetId="16" r:id="rId2"/>
    <sheet name="Infrastructure Factors 80%" sheetId="14" r:id="rId3"/>
    <sheet name="Infrastructure Factors 20%" sheetId="17" r:id="rId4"/>
    <sheet name="Allocation Summary" sheetId="1" r:id="rId5"/>
  </sheets>
  <definedNames>
    <definedName name="_xlnm.Print_Area" localSheetId="3">'Infrastructure Factors 20%'!$A$1:$O$29</definedName>
    <definedName name="_xlnm.Print_Titles" localSheetId="4">'Allocation Summary'!$1:$5</definedName>
  </definedNames>
  <calcPr calcId="162913"/>
</workbook>
</file>

<file path=xl/calcChain.xml><?xml version="1.0" encoding="utf-8"?>
<calcChain xmlns="http://schemas.openxmlformats.org/spreadsheetml/2006/main">
  <c r="O27" i="17" l="1"/>
  <c r="O26" i="17"/>
  <c r="O25" i="17"/>
  <c r="O24" i="17"/>
  <c r="O23" i="17"/>
  <c r="O22" i="17"/>
  <c r="O21" i="17"/>
  <c r="O20" i="17"/>
  <c r="O19" i="17"/>
  <c r="O18" i="17"/>
  <c r="O17" i="17"/>
  <c r="O16" i="17"/>
  <c r="O15" i="17"/>
  <c r="O14" i="17"/>
  <c r="O13" i="17"/>
  <c r="O12" i="17"/>
  <c r="O11" i="17"/>
  <c r="O10" i="17"/>
  <c r="O9" i="17"/>
  <c r="O8" i="17"/>
  <c r="O29" i="17" s="1"/>
  <c r="O7" i="17"/>
  <c r="O6" i="17"/>
  <c r="N29" i="17"/>
  <c r="O9" i="14"/>
  <c r="O8" i="14"/>
  <c r="O11" i="14" s="1"/>
  <c r="O7" i="14"/>
  <c r="O6" i="14"/>
  <c r="N11" i="14"/>
  <c r="O11" i="16"/>
  <c r="O10" i="16"/>
  <c r="O9" i="16"/>
  <c r="O8" i="16"/>
  <c r="O7" i="16"/>
  <c r="O13" i="16"/>
  <c r="O6" i="16"/>
  <c r="N13" i="16"/>
  <c r="O11" i="15"/>
  <c r="N11" i="15"/>
  <c r="O9" i="15"/>
  <c r="O8" i="15"/>
  <c r="O7" i="15"/>
  <c r="O6" i="15"/>
  <c r="M7" i="16"/>
  <c r="M6" i="16"/>
  <c r="E28" i="17"/>
  <c r="F3" i="17" s="1"/>
  <c r="H28" i="17"/>
  <c r="I3" i="17" s="1"/>
  <c r="B28" i="17"/>
  <c r="C3" i="17" s="1"/>
  <c r="I27" i="17"/>
  <c r="F27" i="17"/>
  <c r="C27" i="17"/>
  <c r="I26" i="17"/>
  <c r="F26" i="17"/>
  <c r="C26" i="17"/>
  <c r="I25" i="17"/>
  <c r="F25" i="17"/>
  <c r="C25" i="17"/>
  <c r="I24" i="17"/>
  <c r="F24" i="17"/>
  <c r="C24" i="17"/>
  <c r="I23" i="17"/>
  <c r="F23" i="17"/>
  <c r="C23" i="17"/>
  <c r="I22" i="17"/>
  <c r="F22" i="17"/>
  <c r="C22" i="17"/>
  <c r="I21" i="17"/>
  <c r="F21" i="17"/>
  <c r="C21" i="17"/>
  <c r="I20" i="17"/>
  <c r="F20" i="17"/>
  <c r="C20" i="17"/>
  <c r="I19" i="17"/>
  <c r="F19" i="17"/>
  <c r="C19" i="17"/>
  <c r="I18" i="17"/>
  <c r="F18" i="17"/>
  <c r="C18" i="17"/>
  <c r="I17" i="17"/>
  <c r="F17" i="17"/>
  <c r="C17" i="17"/>
  <c r="I16" i="17"/>
  <c r="F16" i="17"/>
  <c r="C16" i="17"/>
  <c r="D16" i="17" s="1"/>
  <c r="I15" i="17"/>
  <c r="F15" i="17"/>
  <c r="C15" i="17"/>
  <c r="I14" i="17"/>
  <c r="F14" i="17"/>
  <c r="C14" i="17"/>
  <c r="I13" i="17"/>
  <c r="F13" i="17"/>
  <c r="C13" i="17"/>
  <c r="I12" i="17"/>
  <c r="F12" i="17"/>
  <c r="C12" i="17"/>
  <c r="D12" i="17" s="1"/>
  <c r="I11" i="17"/>
  <c r="F11" i="17"/>
  <c r="C11" i="17"/>
  <c r="I10" i="17"/>
  <c r="F10" i="17"/>
  <c r="C10" i="17"/>
  <c r="I9" i="17"/>
  <c r="F9" i="17"/>
  <c r="C9" i="17"/>
  <c r="I8" i="17"/>
  <c r="F8" i="17"/>
  <c r="C8" i="17"/>
  <c r="D8" i="17" s="1"/>
  <c r="I7" i="17"/>
  <c r="F7" i="17"/>
  <c r="C7" i="17"/>
  <c r="I6" i="17"/>
  <c r="F6" i="17"/>
  <c r="C6" i="17"/>
  <c r="H10" i="14"/>
  <c r="E10" i="14"/>
  <c r="B10" i="14"/>
  <c r="J8" i="14"/>
  <c r="I9" i="14"/>
  <c r="I8" i="14"/>
  <c r="I7" i="14"/>
  <c r="I6" i="14"/>
  <c r="F9" i="14"/>
  <c r="G9" i="14" s="1"/>
  <c r="F8" i="14"/>
  <c r="F7" i="14"/>
  <c r="G7" i="14" s="1"/>
  <c r="F6" i="14"/>
  <c r="G6" i="14" s="1"/>
  <c r="C9" i="14"/>
  <c r="C8" i="14"/>
  <c r="C7" i="14"/>
  <c r="C6" i="14"/>
  <c r="I7" i="16"/>
  <c r="I6" i="16"/>
  <c r="F7" i="16"/>
  <c r="G7" i="16" s="1"/>
  <c r="F6" i="16"/>
  <c r="H12" i="16"/>
  <c r="I3" i="16" s="1"/>
  <c r="E12" i="16"/>
  <c r="B12" i="16"/>
  <c r="C3" i="16" s="1"/>
  <c r="I11" i="16"/>
  <c r="F11" i="16"/>
  <c r="C11" i="16"/>
  <c r="I10" i="16"/>
  <c r="F10" i="16"/>
  <c r="C10" i="16"/>
  <c r="I9" i="16"/>
  <c r="F9" i="16"/>
  <c r="G9" i="16" s="1"/>
  <c r="C9" i="16"/>
  <c r="I8" i="16"/>
  <c r="F8" i="16"/>
  <c r="G8" i="16" s="1"/>
  <c r="C8" i="16"/>
  <c r="C7" i="16"/>
  <c r="C6" i="16"/>
  <c r="F3" i="16"/>
  <c r="I9" i="15"/>
  <c r="I8" i="15"/>
  <c r="F9" i="15"/>
  <c r="F8" i="15"/>
  <c r="C9" i="15"/>
  <c r="C8" i="15"/>
  <c r="H32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E27" i="1"/>
  <c r="E26" i="1"/>
  <c r="E25" i="1"/>
  <c r="E23" i="1"/>
  <c r="E22" i="1"/>
  <c r="E21" i="1"/>
  <c r="E20" i="1"/>
  <c r="D32" i="1"/>
  <c r="J9" i="17" l="1"/>
  <c r="J13" i="17"/>
  <c r="J17" i="17"/>
  <c r="J21" i="17"/>
  <c r="J25" i="17"/>
  <c r="J8" i="17"/>
  <c r="J12" i="17"/>
  <c r="J16" i="17"/>
  <c r="J20" i="17"/>
  <c r="J24" i="17"/>
  <c r="G8" i="17"/>
  <c r="G12" i="17"/>
  <c r="G16" i="17"/>
  <c r="G20" i="17"/>
  <c r="G24" i="17"/>
  <c r="G7" i="17"/>
  <c r="G11" i="17"/>
  <c r="G15" i="17"/>
  <c r="G19" i="17"/>
  <c r="G23" i="17"/>
  <c r="G27" i="17"/>
  <c r="D20" i="17"/>
  <c r="D24" i="17"/>
  <c r="D6" i="17"/>
  <c r="D9" i="17"/>
  <c r="D13" i="17"/>
  <c r="D17" i="17"/>
  <c r="D21" i="17"/>
  <c r="D25" i="17"/>
  <c r="D10" i="17"/>
  <c r="D14" i="17"/>
  <c r="D18" i="17"/>
  <c r="D22" i="17"/>
  <c r="D7" i="17"/>
  <c r="D11" i="17"/>
  <c r="D15" i="17"/>
  <c r="D19" i="17"/>
  <c r="D23" i="17"/>
  <c r="D27" i="17"/>
  <c r="D26" i="17"/>
  <c r="G6" i="17"/>
  <c r="J7" i="17"/>
  <c r="G10" i="17"/>
  <c r="J11" i="17"/>
  <c r="G14" i="17"/>
  <c r="J15" i="17"/>
  <c r="G18" i="17"/>
  <c r="J19" i="17"/>
  <c r="G22" i="17"/>
  <c r="J23" i="17"/>
  <c r="G26" i="17"/>
  <c r="J27" i="17"/>
  <c r="J6" i="17"/>
  <c r="G9" i="17"/>
  <c r="J10" i="17"/>
  <c r="G13" i="17"/>
  <c r="J14" i="17"/>
  <c r="G17" i="17"/>
  <c r="J18" i="17"/>
  <c r="G21" i="17"/>
  <c r="K21" i="17" s="1"/>
  <c r="M21" i="17" s="1"/>
  <c r="J22" i="17"/>
  <c r="G25" i="17"/>
  <c r="J26" i="17"/>
  <c r="K12" i="17"/>
  <c r="M12" i="17" s="1"/>
  <c r="J7" i="14"/>
  <c r="J9" i="14"/>
  <c r="J6" i="14"/>
  <c r="G8" i="14"/>
  <c r="J9" i="16"/>
  <c r="J6" i="16"/>
  <c r="J8" i="16"/>
  <c r="J10" i="16"/>
  <c r="J7" i="16"/>
  <c r="K7" i="16" s="1"/>
  <c r="J11" i="16"/>
  <c r="G11" i="16"/>
  <c r="G10" i="16"/>
  <c r="G6" i="16"/>
  <c r="D8" i="16"/>
  <c r="K8" i="16" s="1"/>
  <c r="M8" i="16" s="1"/>
  <c r="D11" i="16"/>
  <c r="D10" i="16"/>
  <c r="K10" i="16" s="1"/>
  <c r="M10" i="16" s="1"/>
  <c r="D7" i="16"/>
  <c r="D9" i="16"/>
  <c r="K9" i="16" s="1"/>
  <c r="M9" i="16" s="1"/>
  <c r="D6" i="16"/>
  <c r="G32" i="1"/>
  <c r="K17" i="17" l="1"/>
  <c r="M17" i="17" s="1"/>
  <c r="K13" i="17"/>
  <c r="M13" i="17" s="1"/>
  <c r="K24" i="17"/>
  <c r="M24" i="17" s="1"/>
  <c r="K8" i="17"/>
  <c r="M8" i="17" s="1"/>
  <c r="K27" i="17"/>
  <c r="M27" i="17" s="1"/>
  <c r="K16" i="17"/>
  <c r="M16" i="17" s="1"/>
  <c r="K6" i="17"/>
  <c r="M6" i="17" s="1"/>
  <c r="K22" i="17"/>
  <c r="M22" i="17" s="1"/>
  <c r="K14" i="17"/>
  <c r="M14" i="17" s="1"/>
  <c r="K15" i="17"/>
  <c r="M15" i="17" s="1"/>
  <c r="K20" i="17"/>
  <c r="M20" i="17" s="1"/>
  <c r="K25" i="17"/>
  <c r="M25" i="17" s="1"/>
  <c r="K9" i="17"/>
  <c r="M9" i="17" s="1"/>
  <c r="K26" i="17"/>
  <c r="M26" i="17" s="1"/>
  <c r="K19" i="17"/>
  <c r="M19" i="17" s="1"/>
  <c r="K11" i="17"/>
  <c r="M11" i="17" s="1"/>
  <c r="K10" i="17"/>
  <c r="M10" i="17" s="1"/>
  <c r="K18" i="17"/>
  <c r="M18" i="17" s="1"/>
  <c r="K23" i="17"/>
  <c r="M23" i="17" s="1"/>
  <c r="K7" i="17"/>
  <c r="M7" i="17" s="1"/>
  <c r="K6" i="16"/>
  <c r="K11" i="16"/>
  <c r="M11" i="16" s="1"/>
  <c r="M13" i="16" s="1"/>
  <c r="M29" i="17" l="1"/>
  <c r="K29" i="17"/>
  <c r="K13" i="16"/>
  <c r="F7" i="1" l="1"/>
  <c r="F6" i="1"/>
  <c r="H6" i="1" s="1"/>
  <c r="H10" i="15"/>
  <c r="I3" i="15" s="1"/>
  <c r="E10" i="15"/>
  <c r="B10" i="15"/>
  <c r="I7" i="15"/>
  <c r="F7" i="15"/>
  <c r="C7" i="15"/>
  <c r="I6" i="15"/>
  <c r="F6" i="15"/>
  <c r="C6" i="15"/>
  <c r="C3" i="14"/>
  <c r="D6" i="14" l="1"/>
  <c r="K6" i="14" s="1"/>
  <c r="D9" i="14"/>
  <c r="K9" i="14" s="1"/>
  <c r="M9" i="14" s="1"/>
  <c r="D8" i="14"/>
  <c r="K8" i="14" s="1"/>
  <c r="M8" i="14" s="1"/>
  <c r="D7" i="14"/>
  <c r="K7" i="14" s="1"/>
  <c r="M7" i="14" s="1"/>
  <c r="J6" i="15"/>
  <c r="D7" i="15"/>
  <c r="D6" i="15"/>
  <c r="D9" i="15"/>
  <c r="D8" i="15"/>
  <c r="C3" i="15"/>
  <c r="J7" i="15"/>
  <c r="J9" i="15"/>
  <c r="J8" i="15"/>
  <c r="G8" i="15"/>
  <c r="G9" i="15"/>
  <c r="F3" i="15"/>
  <c r="G6" i="15"/>
  <c r="G7" i="15"/>
  <c r="H7" i="1"/>
  <c r="I3" i="14"/>
  <c r="F3" i="14"/>
  <c r="M6" i="14" l="1"/>
  <c r="M11" i="14" s="1"/>
  <c r="K11" i="14"/>
  <c r="K8" i="15"/>
  <c r="M8" i="15" s="1"/>
  <c r="K9" i="15"/>
  <c r="M9" i="15" s="1"/>
  <c r="K6" i="15"/>
  <c r="M6" i="15" s="1"/>
  <c r="K7" i="15"/>
  <c r="K11" i="15" l="1"/>
  <c r="M7" i="15"/>
  <c r="M11" i="15" s="1"/>
  <c r="H33" i="1" l="1"/>
  <c r="F8" i="1"/>
  <c r="H8" i="1" s="1"/>
  <c r="F9" i="1"/>
  <c r="F28" i="1"/>
  <c r="H28" i="1" s="1"/>
  <c r="F29" i="1"/>
  <c r="H29" i="1" s="1"/>
  <c r="F30" i="1"/>
  <c r="H30" i="1" s="1"/>
  <c r="F31" i="1"/>
  <c r="H31" i="1" s="1"/>
  <c r="E18" i="1"/>
  <c r="B32" i="1"/>
  <c r="C23" i="1" l="1"/>
  <c r="C20" i="1"/>
  <c r="C27" i="1"/>
  <c r="C22" i="1"/>
  <c r="C26" i="1"/>
  <c r="C21" i="1"/>
  <c r="C25" i="1"/>
  <c r="C24" i="1"/>
  <c r="C16" i="1"/>
  <c r="C18" i="1"/>
  <c r="E14" i="1"/>
  <c r="E16" i="1"/>
  <c r="E15" i="1"/>
  <c r="C14" i="1"/>
  <c r="C15" i="1"/>
  <c r="E19" i="1"/>
  <c r="E11" i="1"/>
  <c r="E17" i="1"/>
  <c r="E10" i="1"/>
  <c r="E13" i="1"/>
  <c r="E24" i="1"/>
  <c r="E12" i="1"/>
  <c r="C12" i="1"/>
  <c r="C11" i="1"/>
  <c r="E7" i="1"/>
  <c r="E6" i="1"/>
  <c r="C17" i="1"/>
  <c r="C13" i="1"/>
  <c r="C28" i="1"/>
  <c r="C19" i="1"/>
  <c r="C10" i="1"/>
  <c r="H9" i="1"/>
  <c r="C29" i="1"/>
  <c r="C6" i="1"/>
  <c r="F32" i="1"/>
  <c r="C33" i="1" s="1"/>
  <c r="E8" i="1"/>
  <c r="E30" i="1"/>
  <c r="E9" i="1"/>
  <c r="E31" i="1"/>
  <c r="E28" i="1"/>
  <c r="E29" i="1"/>
  <c r="C9" i="1"/>
  <c r="C31" i="1"/>
  <c r="C7" i="1"/>
  <c r="C8" i="1"/>
  <c r="C30" i="1"/>
  <c r="C32" i="1" l="1"/>
  <c r="G28" i="1"/>
  <c r="G6" i="1"/>
  <c r="G7" i="1"/>
  <c r="G9" i="1"/>
  <c r="D33" i="1"/>
  <c r="G31" i="1"/>
  <c r="G8" i="1"/>
  <c r="G30" i="1"/>
  <c r="G29" i="1"/>
  <c r="E32" i="1" l="1"/>
</calcChain>
</file>

<file path=xl/sharedStrings.xml><?xml version="1.0" encoding="utf-8"?>
<sst xmlns="http://schemas.openxmlformats.org/spreadsheetml/2006/main" count="189" uniqueCount="57">
  <si>
    <t>Required</t>
  </si>
  <si>
    <t>Total</t>
  </si>
  <si>
    <t>Total Allocation</t>
  </si>
  <si>
    <t>Percentage of Total Regional Allocation</t>
  </si>
  <si>
    <t>Low-to-Moderate Income Benefit Requirement</t>
  </si>
  <si>
    <t>City, County or Eligible Entity</t>
  </si>
  <si>
    <t>Factor Weight:</t>
  </si>
  <si>
    <t>Factor Measure (FM)</t>
  </si>
  <si>
    <t>Weight (W)</t>
  </si>
  <si>
    <t xml:space="preserve">City or County </t>
  </si>
  <si>
    <t xml:space="preserve"> Percentage of Total Allocation:</t>
  </si>
  <si>
    <t>COG:</t>
  </si>
  <si>
    <t>Allocation</t>
  </si>
  <si>
    <t>Local Buyout and Acquisition Program</t>
  </si>
  <si>
    <t xml:space="preserve">Local Infrastructure Program </t>
  </si>
  <si>
    <t>Percentage of  Allocation</t>
  </si>
  <si>
    <t>SUM</t>
  </si>
  <si>
    <t>SUM of Factors:</t>
  </si>
  <si>
    <t>Proportion of Weight
 W(FM/SUM)</t>
  </si>
  <si>
    <t>Proportion Total Total:</t>
  </si>
  <si>
    <t>Proportional Weighted Factor (PWF)</t>
  </si>
  <si>
    <t>Proportional Distribution     PWF x AFD</t>
  </si>
  <si>
    <t>Infrastructure - Allocation for Formulaic Distribution (AFD)</t>
  </si>
  <si>
    <t>Housing - Allocation for Formulaic Distribution (AFD)</t>
  </si>
  <si>
    <t>70% Low-to-Moderate Income Benefit Requirement</t>
  </si>
  <si>
    <t>City of Victoria</t>
  </si>
  <si>
    <t>City of Port Lavaca (77979)</t>
  </si>
  <si>
    <t>Calhoun County</t>
  </si>
  <si>
    <t>DeWitt County</t>
  </si>
  <si>
    <t xml:space="preserve">Goliad County </t>
  </si>
  <si>
    <t>Gonzales County</t>
  </si>
  <si>
    <t xml:space="preserve">Jackson County </t>
  </si>
  <si>
    <t>Lavaca County</t>
  </si>
  <si>
    <t>City of Point Comfort</t>
  </si>
  <si>
    <t>City of Seadrift</t>
  </si>
  <si>
    <t>City of Cuero</t>
  </si>
  <si>
    <t>City of Yoakum</t>
  </si>
  <si>
    <t>City of Yorktown</t>
  </si>
  <si>
    <t>City of Goliad</t>
  </si>
  <si>
    <t>City of Gonzales</t>
  </si>
  <si>
    <t>City of Nixon</t>
  </si>
  <si>
    <t>City of Smiley</t>
  </si>
  <si>
    <t>City of Waelder</t>
  </si>
  <si>
    <t>City of Edna</t>
  </si>
  <si>
    <t>City of Ganado</t>
  </si>
  <si>
    <t>City of La Ward</t>
  </si>
  <si>
    <t>City of Hallettsville</t>
  </si>
  <si>
    <t>City of Moulton</t>
  </si>
  <si>
    <t>City of Shiner</t>
  </si>
  <si>
    <t>First Distribution Factor: Unmet Need plus Resiliency</t>
  </si>
  <si>
    <t>Second Distribution Factor: Social Vulnerability</t>
  </si>
  <si>
    <t>Third Distribution Factor: Per Capita Unmet Need</t>
  </si>
  <si>
    <t>GOLDEN CRESCENT REGIONAL PLANNING COMMISSION (GCRPC)</t>
  </si>
  <si>
    <t>Distribution Floor</t>
  </si>
  <si>
    <t>Total Distribution</t>
  </si>
  <si>
    <r>
      <t xml:space="preserve">Victoria County </t>
    </r>
    <r>
      <rPr>
        <i/>
        <sz val="12"/>
        <rFont val="Arial"/>
        <family val="2"/>
      </rPr>
      <t>(Excluding City of Victoria)</t>
    </r>
  </si>
  <si>
    <r>
      <t xml:space="preserve">77979 Calhoun County </t>
    </r>
    <r>
      <rPr>
        <i/>
        <sz val="12"/>
        <rFont val="Arial"/>
        <family val="2"/>
      </rPr>
      <t>(Excluding City of Port Lavaca)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</si>
</sst>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&quot;$&quot;#,##0.00"/>
    <numFmt numFmtId="167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4" tint="-0.249977111117893"/>
      <name val="Arial"/>
      <family val="2"/>
    </font>
    <font>
      <sz val="16"/>
      <color theme="4" tint="-0.249977111117893"/>
      <name val="Arial"/>
      <family val="2"/>
    </font>
    <font>
      <sz val="11"/>
      <color theme="1"/>
      <name val="Arial"/>
      <family val="2"/>
    </font>
    <font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9">
    <xf numFmtId="0" fontId="0" fillId="0" borderId="0" xfId="0"/>
    <xf numFmtId="0" fontId="0" fillId="0" borderId="0" xfId="0" applyAlignment="1">
      <alignment wrapText="1"/>
    </xf>
    <xf numFmtId="44" fontId="0" fillId="0" borderId="0" xfId="0" applyNumberFormat="1"/>
    <xf numFmtId="44" fontId="1" fillId="0" borderId="0" xfId="1" applyFont="1"/>
    <xf numFmtId="44" fontId="0" fillId="0" borderId="0" xfId="1" applyFont="1"/>
    <xf numFmtId="0" fontId="2" fillId="0" borderId="0" xfId="0" applyFont="1"/>
    <xf numFmtId="0" fontId="3" fillId="0" borderId="0" xfId="0" applyFont="1" applyBorder="1" applyAlignment="1"/>
    <xf numFmtId="0" fontId="4" fillId="0" borderId="0" xfId="0" applyFont="1" applyBorder="1"/>
    <xf numFmtId="0" fontId="4" fillId="0" borderId="0" xfId="0" applyFont="1"/>
    <xf numFmtId="0" fontId="4" fillId="0" borderId="21" xfId="0" applyFont="1" applyBorder="1"/>
    <xf numFmtId="0" fontId="6" fillId="3" borderId="22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wrapText="1"/>
    </xf>
    <xf numFmtId="165" fontId="9" fillId="0" borderId="1" xfId="1" applyNumberFormat="1" applyFont="1" applyFill="1" applyBorder="1" applyAlignment="1">
      <alignment horizontal="right"/>
    </xf>
    <xf numFmtId="10" fontId="6" fillId="0" borderId="15" xfId="2" applyNumberFormat="1" applyFont="1" applyBorder="1"/>
    <xf numFmtId="165" fontId="10" fillId="4" borderId="1" xfId="1" applyNumberFormat="1" applyFont="1" applyFill="1" applyBorder="1" applyAlignment="1">
      <alignment vertical="center"/>
    </xf>
    <xf numFmtId="10" fontId="6" fillId="0" borderId="14" xfId="2" applyNumberFormat="1" applyFont="1" applyBorder="1"/>
    <xf numFmtId="10" fontId="10" fillId="3" borderId="2" xfId="2" applyNumberFormat="1" applyFont="1" applyFill="1" applyBorder="1"/>
    <xf numFmtId="0" fontId="11" fillId="0" borderId="7" xfId="0" applyFont="1" applyFill="1" applyBorder="1" applyAlignment="1">
      <alignment horizontal="right"/>
    </xf>
    <xf numFmtId="0" fontId="7" fillId="0" borderId="7" xfId="0" applyFont="1" applyFill="1" applyBorder="1"/>
    <xf numFmtId="0" fontId="11" fillId="0" borderId="7" xfId="0" applyFont="1" applyFill="1" applyBorder="1" applyAlignment="1">
      <alignment horizontal="right" wrapText="1"/>
    </xf>
    <xf numFmtId="0" fontId="7" fillId="0" borderId="7" xfId="0" applyFont="1" applyFill="1" applyBorder="1" applyAlignment="1">
      <alignment vertical="center" wrapText="1"/>
    </xf>
    <xf numFmtId="165" fontId="9" fillId="0" borderId="25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right" vertical="center" wrapText="1"/>
    </xf>
    <xf numFmtId="165" fontId="9" fillId="0" borderId="44" xfId="1" applyNumberFormat="1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10" fontId="6" fillId="0" borderId="3" xfId="2" applyNumberFormat="1" applyFont="1" applyBorder="1"/>
    <xf numFmtId="0" fontId="10" fillId="2" borderId="4" xfId="0" applyFont="1" applyFill="1" applyBorder="1"/>
    <xf numFmtId="164" fontId="6" fillId="0" borderId="5" xfId="0" applyNumberFormat="1" applyFont="1" applyBorder="1"/>
    <xf numFmtId="10" fontId="6" fillId="0" borderId="6" xfId="2" applyNumberFormat="1" applyFont="1" applyBorder="1"/>
    <xf numFmtId="164" fontId="6" fillId="0" borderId="19" xfId="0" applyNumberFormat="1" applyFont="1" applyBorder="1"/>
    <xf numFmtId="10" fontId="6" fillId="0" borderId="4" xfId="0" applyNumberFormat="1" applyFont="1" applyBorder="1"/>
    <xf numFmtId="10" fontId="6" fillId="3" borderId="29" xfId="0" applyNumberFormat="1" applyFont="1" applyFill="1" applyBorder="1"/>
    <xf numFmtId="0" fontId="10" fillId="2" borderId="4" xfId="0" applyFont="1" applyFill="1" applyBorder="1" applyAlignment="1"/>
    <xf numFmtId="0" fontId="6" fillId="0" borderId="17" xfId="0" applyFont="1" applyBorder="1" applyAlignment="1">
      <alignment wrapText="1"/>
    </xf>
    <xf numFmtId="10" fontId="6" fillId="0" borderId="17" xfId="2" applyNumberFormat="1" applyFont="1" applyBorder="1"/>
    <xf numFmtId="10" fontId="6" fillId="0" borderId="20" xfId="0" applyNumberFormat="1" applyFont="1" applyBorder="1"/>
    <xf numFmtId="0" fontId="6" fillId="2" borderId="18" xfId="0" applyFont="1" applyFill="1" applyBorder="1" applyAlignment="1">
      <alignment horizontal="right" wrapText="1"/>
    </xf>
    <xf numFmtId="10" fontId="6" fillId="0" borderId="17" xfId="0" applyNumberFormat="1" applyFont="1" applyFill="1" applyBorder="1" applyAlignment="1">
      <alignment wrapText="1"/>
    </xf>
    <xf numFmtId="9" fontId="10" fillId="0" borderId="20" xfId="0" applyNumberFormat="1" applyFont="1" applyBorder="1"/>
    <xf numFmtId="0" fontId="10" fillId="0" borderId="0" xfId="0" applyFont="1"/>
    <xf numFmtId="0" fontId="10" fillId="0" borderId="35" xfId="0" applyFont="1" applyBorder="1" applyAlignment="1">
      <alignment horizontal="right" wrapText="1"/>
    </xf>
    <xf numFmtId="167" fontId="10" fillId="0" borderId="35" xfId="3" applyNumberFormat="1" applyFont="1" applyBorder="1" applyAlignment="1">
      <alignment horizontal="right" wrapText="1"/>
    </xf>
    <xf numFmtId="0" fontId="10" fillId="0" borderId="10" xfId="0" applyFont="1" applyBorder="1" applyAlignment="1">
      <alignment horizontal="right"/>
    </xf>
    <xf numFmtId="0" fontId="10" fillId="0" borderId="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9" fontId="10" fillId="0" borderId="2" xfId="2" applyFont="1" applyBorder="1"/>
    <xf numFmtId="2" fontId="6" fillId="3" borderId="15" xfId="0" applyNumberFormat="1" applyFont="1" applyFill="1" applyBorder="1"/>
    <xf numFmtId="9" fontId="10" fillId="0" borderId="2" xfId="0" applyNumberFormat="1" applyFont="1" applyBorder="1"/>
    <xf numFmtId="9" fontId="10" fillId="0" borderId="9" xfId="2" applyFont="1" applyBorder="1"/>
    <xf numFmtId="165" fontId="6" fillId="0" borderId="32" xfId="1" applyNumberFormat="1" applyFont="1" applyBorder="1" applyAlignment="1"/>
    <xf numFmtId="165" fontId="10" fillId="3" borderId="15" xfId="1" applyNumberFormat="1" applyFont="1" applyFill="1" applyBorder="1"/>
    <xf numFmtId="165" fontId="10" fillId="0" borderId="0" xfId="1" applyNumberFormat="1" applyFont="1"/>
    <xf numFmtId="0" fontId="6" fillId="0" borderId="25" xfId="0" applyFont="1" applyFill="1" applyBorder="1" applyAlignment="1">
      <alignment horizontal="right"/>
    </xf>
    <xf numFmtId="9" fontId="6" fillId="0" borderId="10" xfId="2" applyFont="1" applyBorder="1"/>
    <xf numFmtId="0" fontId="10" fillId="0" borderId="12" xfId="0" applyFont="1" applyBorder="1"/>
    <xf numFmtId="9" fontId="6" fillId="3" borderId="11" xfId="2" applyFont="1" applyFill="1" applyBorder="1"/>
    <xf numFmtId="0" fontId="6" fillId="3" borderId="11" xfId="0" applyFont="1" applyFill="1" applyBorder="1"/>
    <xf numFmtId="0" fontId="10" fillId="0" borderId="10" xfId="0" applyFont="1" applyBorder="1"/>
    <xf numFmtId="166" fontId="10" fillId="0" borderId="5" xfId="0" applyNumberFormat="1" applyFont="1" applyBorder="1"/>
    <xf numFmtId="166" fontId="10" fillId="3" borderId="11" xfId="0" applyNumberFormat="1" applyFont="1" applyFill="1" applyBorder="1"/>
    <xf numFmtId="0" fontId="10" fillId="2" borderId="2" xfId="0" applyFont="1" applyFill="1" applyBorder="1"/>
    <xf numFmtId="0" fontId="10" fillId="2" borderId="14" xfId="0" applyFont="1" applyFill="1" applyBorder="1"/>
    <xf numFmtId="9" fontId="10" fillId="0" borderId="45" xfId="2" applyFont="1" applyBorder="1"/>
    <xf numFmtId="0" fontId="10" fillId="2" borderId="36" xfId="0" applyFont="1" applyFill="1" applyBorder="1"/>
    <xf numFmtId="165" fontId="10" fillId="0" borderId="0" xfId="0" applyNumberFormat="1" applyFont="1"/>
    <xf numFmtId="167" fontId="10" fillId="0" borderId="9" xfId="3" applyNumberFormat="1" applyFont="1" applyBorder="1"/>
    <xf numFmtId="167" fontId="10" fillId="0" borderId="35" xfId="3" applyNumberFormat="1" applyFont="1" applyBorder="1"/>
    <xf numFmtId="167" fontId="6" fillId="0" borderId="10" xfId="3" applyNumberFormat="1" applyFont="1" applyBorder="1"/>
    <xf numFmtId="0" fontId="6" fillId="0" borderId="25" xfId="0" applyFont="1" applyFill="1" applyBorder="1" applyAlignment="1">
      <alignment horizontal="right" wrapText="1"/>
    </xf>
    <xf numFmtId="10" fontId="10" fillId="0" borderId="9" xfId="2" applyNumberFormat="1" applyFont="1" applyBorder="1" applyAlignment="1">
      <alignment vertical="center"/>
    </xf>
    <xf numFmtId="9" fontId="10" fillId="0" borderId="2" xfId="2" applyFont="1" applyBorder="1" applyAlignment="1">
      <alignment vertical="center"/>
    </xf>
    <xf numFmtId="2" fontId="6" fillId="3" borderId="15" xfId="0" applyNumberFormat="1" applyFont="1" applyFill="1" applyBorder="1" applyAlignment="1">
      <alignment vertical="center"/>
    </xf>
    <xf numFmtId="9" fontId="10" fillId="0" borderId="2" xfId="0" applyNumberFormat="1" applyFont="1" applyBorder="1" applyAlignment="1">
      <alignment vertical="center"/>
    </xf>
    <xf numFmtId="9" fontId="10" fillId="0" borderId="9" xfId="2" applyFont="1" applyBorder="1" applyAlignment="1">
      <alignment vertical="center"/>
    </xf>
    <xf numFmtId="165" fontId="6" fillId="0" borderId="32" xfId="1" applyNumberFormat="1" applyFont="1" applyBorder="1" applyAlignment="1">
      <alignment vertical="center"/>
    </xf>
    <xf numFmtId="165" fontId="10" fillId="3" borderId="15" xfId="1" applyNumberFormat="1" applyFont="1" applyFill="1" applyBorder="1" applyAlignment="1">
      <alignment vertical="center"/>
    </xf>
    <xf numFmtId="165" fontId="10" fillId="0" borderId="0" xfId="1" applyNumberFormat="1" applyFont="1" applyAlignment="1">
      <alignment vertical="center"/>
    </xf>
    <xf numFmtId="10" fontId="10" fillId="0" borderId="42" xfId="0" applyNumberFormat="1" applyFont="1" applyBorder="1" applyAlignment="1">
      <alignment horizontal="center" vertical="center" wrapText="1"/>
    </xf>
    <xf numFmtId="9" fontId="10" fillId="0" borderId="42" xfId="2" applyFont="1" applyBorder="1" applyAlignment="1">
      <alignment horizontal="center" vertical="center" wrapText="1"/>
    </xf>
    <xf numFmtId="165" fontId="6" fillId="0" borderId="19" xfId="1" applyNumberFormat="1" applyFont="1" applyBorder="1" applyAlignment="1">
      <alignment horizontal="center" wrapText="1"/>
    </xf>
    <xf numFmtId="10" fontId="10" fillId="0" borderId="1" xfId="0" applyNumberFormat="1" applyFont="1" applyBorder="1" applyAlignment="1">
      <alignment horizontal="center" vertical="center" wrapText="1"/>
    </xf>
    <xf numFmtId="2" fontId="6" fillId="3" borderId="14" xfId="0" applyNumberFormat="1" applyFont="1" applyFill="1" applyBorder="1"/>
    <xf numFmtId="9" fontId="10" fillId="0" borderId="1" xfId="2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wrapText="1"/>
    </xf>
    <xf numFmtId="165" fontId="6" fillId="0" borderId="19" xfId="1" applyNumberFormat="1" applyFont="1" applyBorder="1" applyAlignment="1">
      <alignment horizontal="center" vertical="center" wrapText="1"/>
    </xf>
    <xf numFmtId="2" fontId="6" fillId="3" borderId="14" xfId="0" applyNumberFormat="1" applyFont="1" applyFill="1" applyBorder="1" applyAlignment="1">
      <alignment vertical="center"/>
    </xf>
    <xf numFmtId="165" fontId="6" fillId="0" borderId="1" xfId="1" applyNumberFormat="1" applyFont="1" applyBorder="1" applyAlignment="1">
      <alignment horizontal="center" vertical="center" wrapText="1"/>
    </xf>
    <xf numFmtId="9" fontId="6" fillId="0" borderId="10" xfId="2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9" fontId="6" fillId="3" borderId="11" xfId="2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10" fontId="10" fillId="0" borderId="2" xfId="0" applyNumberFormat="1" applyFont="1" applyBorder="1" applyAlignment="1">
      <alignment horizontal="center" vertical="center" wrapText="1"/>
    </xf>
    <xf numFmtId="10" fontId="10" fillId="0" borderId="2" xfId="2" applyNumberFormat="1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right" vertical="center" wrapText="1"/>
    </xf>
    <xf numFmtId="10" fontId="10" fillId="0" borderId="1" xfId="2" applyNumberFormat="1" applyFont="1" applyBorder="1" applyAlignment="1">
      <alignment horizontal="center" vertical="center" wrapText="1"/>
    </xf>
    <xf numFmtId="10" fontId="10" fillId="0" borderId="1" xfId="2" applyNumberFormat="1" applyFont="1" applyBorder="1" applyAlignment="1">
      <alignment horizontal="center"/>
    </xf>
    <xf numFmtId="10" fontId="10" fillId="0" borderId="1" xfId="3" applyNumberFormat="1" applyFont="1" applyBorder="1" applyAlignment="1">
      <alignment horizontal="center"/>
    </xf>
    <xf numFmtId="9" fontId="10" fillId="0" borderId="1" xfId="2" applyFont="1" applyBorder="1" applyAlignment="1">
      <alignment horizontal="center"/>
    </xf>
    <xf numFmtId="10" fontId="10" fillId="0" borderId="9" xfId="2" applyNumberFormat="1" applyFont="1" applyBorder="1" applyAlignment="1">
      <alignment horizontal="center"/>
    </xf>
    <xf numFmtId="9" fontId="10" fillId="0" borderId="9" xfId="2" applyFont="1" applyBorder="1" applyAlignment="1">
      <alignment horizontal="center"/>
    </xf>
    <xf numFmtId="10" fontId="10" fillId="0" borderId="35" xfId="2" applyNumberFormat="1" applyFont="1" applyBorder="1" applyAlignment="1">
      <alignment horizontal="center"/>
    </xf>
    <xf numFmtId="9" fontId="10" fillId="0" borderId="35" xfId="2" applyFont="1" applyBorder="1" applyAlignment="1">
      <alignment horizontal="center"/>
    </xf>
    <xf numFmtId="165" fontId="10" fillId="3" borderId="3" xfId="1" applyNumberFormat="1" applyFont="1" applyFill="1" applyBorder="1"/>
    <xf numFmtId="165" fontId="10" fillId="3" borderId="9" xfId="1" applyNumberFormat="1" applyFont="1" applyFill="1" applyBorder="1"/>
    <xf numFmtId="44" fontId="10" fillId="0" borderId="3" xfId="1" applyFont="1" applyFill="1" applyBorder="1"/>
    <xf numFmtId="44" fontId="10" fillId="0" borderId="1" xfId="1" applyFont="1" applyBorder="1"/>
    <xf numFmtId="44" fontId="6" fillId="0" borderId="2" xfId="1" applyFont="1" applyBorder="1"/>
    <xf numFmtId="165" fontId="10" fillId="3" borderId="37" xfId="1" applyNumberFormat="1" applyFont="1" applyFill="1" applyBorder="1"/>
    <xf numFmtId="165" fontId="10" fillId="0" borderId="5" xfId="1" applyNumberFormat="1" applyFont="1" applyBorder="1"/>
    <xf numFmtId="165" fontId="10" fillId="3" borderId="11" xfId="1" applyNumberFormat="1" applyFont="1" applyFill="1" applyBorder="1"/>
    <xf numFmtId="165" fontId="10" fillId="2" borderId="36" xfId="1" applyNumberFormat="1" applyFont="1" applyFill="1" applyBorder="1"/>
    <xf numFmtId="165" fontId="10" fillId="0" borderId="5" xfId="1" applyNumberFormat="1" applyFont="1" applyBorder="1" applyAlignment="1">
      <alignment vertical="center"/>
    </xf>
    <xf numFmtId="165" fontId="10" fillId="3" borderId="11" xfId="1" applyNumberFormat="1" applyFont="1" applyFill="1" applyBorder="1" applyAlignment="1">
      <alignment vertical="center"/>
    </xf>
    <xf numFmtId="165" fontId="6" fillId="3" borderId="8" xfId="1" applyNumberFormat="1" applyFont="1" applyFill="1" applyBorder="1"/>
    <xf numFmtId="165" fontId="6" fillId="3" borderId="20" xfId="1" applyNumberFormat="1" applyFont="1" applyFill="1" applyBorder="1"/>
    <xf numFmtId="165" fontId="6" fillId="4" borderId="20" xfId="1" applyNumberFormat="1" applyFont="1" applyFill="1" applyBorder="1"/>
    <xf numFmtId="0" fontId="2" fillId="0" borderId="0" xfId="0" applyFont="1" applyBorder="1" applyAlignment="1"/>
    <xf numFmtId="0" fontId="6" fillId="0" borderId="40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3" borderId="38" xfId="0" applyFont="1" applyFill="1" applyBorder="1" applyAlignment="1">
      <alignment horizontal="center" wrapText="1"/>
    </xf>
    <xf numFmtId="0" fontId="6" fillId="3" borderId="39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9" fontId="10" fillId="0" borderId="1" xfId="2" applyFont="1" applyBorder="1" applyAlignment="1">
      <alignment horizontal="left"/>
    </xf>
    <xf numFmtId="9" fontId="10" fillId="0" borderId="3" xfId="2" applyFont="1" applyBorder="1" applyAlignment="1">
      <alignment horizontal="left"/>
    </xf>
    <xf numFmtId="9" fontId="10" fillId="0" borderId="12" xfId="0" applyNumberFormat="1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9" fontId="10" fillId="0" borderId="12" xfId="2" applyFont="1" applyBorder="1" applyAlignment="1">
      <alignment horizontal="left"/>
    </xf>
    <xf numFmtId="9" fontId="10" fillId="0" borderId="11" xfId="2" applyFont="1" applyBorder="1" applyAlignment="1">
      <alignment horizontal="left"/>
    </xf>
    <xf numFmtId="0" fontId="6" fillId="0" borderId="41" xfId="0" applyFont="1" applyBorder="1" applyAlignment="1">
      <alignment horizontal="center" wrapText="1"/>
    </xf>
    <xf numFmtId="0" fontId="6" fillId="0" borderId="42" xfId="0" applyFont="1" applyBorder="1" applyAlignment="1">
      <alignment horizontal="center" wrapText="1"/>
    </xf>
    <xf numFmtId="0" fontId="6" fillId="0" borderId="43" xfId="0" applyFont="1" applyBorder="1" applyAlignment="1">
      <alignment horizontal="center" wrapText="1"/>
    </xf>
    <xf numFmtId="0" fontId="10" fillId="0" borderId="46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6" fillId="0" borderId="31" xfId="0" applyFont="1" applyBorder="1" applyAlignment="1">
      <alignment horizontal="center" vertical="center" wrapText="1"/>
    </xf>
    <xf numFmtId="0" fontId="10" fillId="0" borderId="34" xfId="0" applyFont="1" applyBorder="1" applyAlignment="1">
      <alignment wrapText="1"/>
    </xf>
    <xf numFmtId="0" fontId="10" fillId="0" borderId="24" xfId="0" applyFont="1" applyBorder="1" applyAlignment="1">
      <alignment wrapText="1"/>
    </xf>
    <xf numFmtId="0" fontId="6" fillId="0" borderId="23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6" fillId="0" borderId="33" xfId="0" applyFont="1" applyBorder="1" applyAlignment="1">
      <alignment horizontal="center" wrapText="1"/>
    </xf>
    <xf numFmtId="167" fontId="10" fillId="0" borderId="1" xfId="3" applyNumberFormat="1" applyFont="1" applyBorder="1" applyAlignment="1">
      <alignment horizontal="left"/>
    </xf>
    <xf numFmtId="167" fontId="10" fillId="0" borderId="3" xfId="3" applyNumberFormat="1" applyFont="1" applyBorder="1" applyAlignment="1">
      <alignment horizontal="left"/>
    </xf>
    <xf numFmtId="0" fontId="10" fillId="0" borderId="34" xfId="0" applyFont="1" applyBorder="1" applyAlignment="1"/>
    <xf numFmtId="0" fontId="10" fillId="0" borderId="24" xfId="0" applyFont="1" applyBorder="1" applyAlignment="1"/>
    <xf numFmtId="0" fontId="2" fillId="0" borderId="21" xfId="0" applyFont="1" applyBorder="1" applyAlignment="1"/>
    <xf numFmtId="0" fontId="4" fillId="0" borderId="21" xfId="0" applyFont="1" applyBorder="1" applyAlignment="1"/>
    <xf numFmtId="0" fontId="5" fillId="0" borderId="26" xfId="0" applyFont="1" applyBorder="1" applyAlignment="1">
      <alignment horizontal="center" vertical="center"/>
    </xf>
    <xf numFmtId="0" fontId="5" fillId="0" borderId="25" xfId="0" applyFont="1" applyBorder="1" applyAlignment="1"/>
    <xf numFmtId="165" fontId="6" fillId="3" borderId="27" xfId="0" applyNumberFormat="1" applyFont="1" applyFill="1" applyBorder="1" applyAlignment="1"/>
    <xf numFmtId="165" fontId="6" fillId="3" borderId="30" xfId="0" applyNumberFormat="1" applyFont="1" applyFill="1" applyBorder="1" applyAlignment="1"/>
    <xf numFmtId="0" fontId="6" fillId="0" borderId="22" xfId="0" applyFont="1" applyBorder="1" applyAlignment="1">
      <alignment horizontal="center"/>
    </xf>
    <xf numFmtId="0" fontId="6" fillId="0" borderId="30" xfId="0" applyFont="1" applyBorder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11"/>
  <sheetViews>
    <sheetView tabSelected="1" zoomScaleNormal="100" workbookViewId="0">
      <selection activeCell="A12" sqref="A12"/>
    </sheetView>
  </sheetViews>
  <sheetFormatPr defaultRowHeight="15" x14ac:dyDescent="0.25"/>
  <cols>
    <col min="1" max="1" width="24.140625" customWidth="1"/>
    <col min="2" max="2" width="15.7109375" customWidth="1"/>
    <col min="3" max="3" width="9.42578125" bestFit="1" customWidth="1"/>
    <col min="4" max="4" width="13.7109375" customWidth="1"/>
    <col min="5" max="5" width="15.7109375" customWidth="1"/>
    <col min="6" max="6" width="9.42578125" bestFit="1" customWidth="1"/>
    <col min="7" max="7" width="13.7109375" customWidth="1"/>
    <col min="8" max="8" width="15.7109375" customWidth="1"/>
    <col min="9" max="9" width="9.42578125" bestFit="1" customWidth="1"/>
    <col min="10" max="10" width="13.7109375" customWidth="1"/>
    <col min="11" max="11" width="19.7109375" customWidth="1"/>
    <col min="12" max="12" width="14.42578125" customWidth="1"/>
    <col min="13" max="13" width="14.7109375" customWidth="1"/>
    <col min="14" max="14" width="14.28515625" bestFit="1" customWidth="1"/>
    <col min="15" max="15" width="14.5703125" customWidth="1"/>
  </cols>
  <sheetData>
    <row r="1" spans="1:15" ht="15.75" thickBot="1" x14ac:dyDescent="0.3"/>
    <row r="2" spans="1:15" ht="30.75" customHeight="1" x14ac:dyDescent="0.25">
      <c r="A2" s="151" t="s">
        <v>5</v>
      </c>
      <c r="B2" s="154" t="s">
        <v>49</v>
      </c>
      <c r="C2" s="155"/>
      <c r="D2" s="156"/>
      <c r="E2" s="154" t="s">
        <v>50</v>
      </c>
      <c r="F2" s="155"/>
      <c r="G2" s="156"/>
      <c r="H2" s="154" t="s">
        <v>51</v>
      </c>
      <c r="I2" s="155"/>
      <c r="J2" s="156"/>
      <c r="K2" s="146" t="s">
        <v>20</v>
      </c>
      <c r="L2" s="134" t="s">
        <v>23</v>
      </c>
      <c r="M2" s="137" t="s">
        <v>21</v>
      </c>
      <c r="N2" s="53"/>
      <c r="O2" s="53"/>
    </row>
    <row r="3" spans="1:15" ht="15" customHeight="1" x14ac:dyDescent="0.25">
      <c r="A3" s="152"/>
      <c r="B3" s="54" t="s">
        <v>17</v>
      </c>
      <c r="C3" s="140">
        <f>B10</f>
        <v>0.99999999999999989</v>
      </c>
      <c r="D3" s="141"/>
      <c r="E3" s="55" t="s">
        <v>17</v>
      </c>
      <c r="F3" s="140">
        <f>E10</f>
        <v>1</v>
      </c>
      <c r="G3" s="141"/>
      <c r="H3" s="55" t="s">
        <v>17</v>
      </c>
      <c r="I3" s="140">
        <f>H10</f>
        <v>1</v>
      </c>
      <c r="J3" s="141"/>
      <c r="K3" s="147"/>
      <c r="L3" s="135"/>
      <c r="M3" s="138"/>
      <c r="N3" s="53"/>
      <c r="O3" s="53"/>
    </row>
    <row r="4" spans="1:15" ht="16.5" thickBot="1" x14ac:dyDescent="0.3">
      <c r="A4" s="152"/>
      <c r="B4" s="56" t="s">
        <v>6</v>
      </c>
      <c r="C4" s="142">
        <v>0.5</v>
      </c>
      <c r="D4" s="143"/>
      <c r="E4" s="56" t="s">
        <v>6</v>
      </c>
      <c r="F4" s="144">
        <v>0.4</v>
      </c>
      <c r="G4" s="145"/>
      <c r="H4" s="56" t="s">
        <v>6</v>
      </c>
      <c r="I4" s="144">
        <v>0.1</v>
      </c>
      <c r="J4" s="145"/>
      <c r="K4" s="147"/>
      <c r="L4" s="135"/>
      <c r="M4" s="138"/>
      <c r="N4" s="53"/>
      <c r="O4" s="53"/>
    </row>
    <row r="5" spans="1:15" ht="79.5" thickBot="1" x14ac:dyDescent="0.3">
      <c r="A5" s="153"/>
      <c r="B5" s="57" t="s">
        <v>7</v>
      </c>
      <c r="C5" s="58" t="s">
        <v>8</v>
      </c>
      <c r="D5" s="59" t="s">
        <v>18</v>
      </c>
      <c r="E5" s="57" t="s">
        <v>7</v>
      </c>
      <c r="F5" s="58" t="s">
        <v>8</v>
      </c>
      <c r="G5" s="59" t="s">
        <v>18</v>
      </c>
      <c r="H5" s="57" t="s">
        <v>7</v>
      </c>
      <c r="I5" s="58" t="s">
        <v>8</v>
      </c>
      <c r="J5" s="59" t="s">
        <v>18</v>
      </c>
      <c r="K5" s="148"/>
      <c r="L5" s="136"/>
      <c r="M5" s="139"/>
      <c r="N5" s="60" t="s">
        <v>53</v>
      </c>
      <c r="O5" s="60" t="s">
        <v>54</v>
      </c>
    </row>
    <row r="6" spans="1:15" ht="47.25" thickBot="1" x14ac:dyDescent="0.3">
      <c r="A6" s="24" t="s">
        <v>55</v>
      </c>
      <c r="B6" s="85">
        <v>0.42931128906878685</v>
      </c>
      <c r="C6" s="86">
        <f t="shared" ref="C6:C9" si="0">$C$4</f>
        <v>0.5</v>
      </c>
      <c r="D6" s="87">
        <f>C6*(B6/$B$10)</f>
        <v>0.21465564453439345</v>
      </c>
      <c r="E6" s="85">
        <v>0.20833125002083311</v>
      </c>
      <c r="F6" s="88">
        <f>$F$4</f>
        <v>0.4</v>
      </c>
      <c r="G6" s="87">
        <f>F6*(E6/$E$10)</f>
        <v>8.3332500008333255E-2</v>
      </c>
      <c r="H6" s="85">
        <v>0.37520165671628175</v>
      </c>
      <c r="I6" s="88">
        <f t="shared" ref="I6:I9" si="1">$I$4</f>
        <v>0.1</v>
      </c>
      <c r="J6" s="87">
        <f>I6*(H6/$H$10)</f>
        <v>3.7520165671628178E-2</v>
      </c>
      <c r="K6" s="89">
        <f>D6+G6+J6</f>
        <v>0.3355083102143549</v>
      </c>
      <c r="L6" s="90">
        <v>4606577</v>
      </c>
      <c r="M6" s="91">
        <f>K6*L6</f>
        <v>1545544.8651423124</v>
      </c>
      <c r="N6" s="92">
        <v>1000000</v>
      </c>
      <c r="O6" s="92">
        <f>M6+N6</f>
        <v>2545544.8651423124</v>
      </c>
    </row>
    <row r="7" spans="1:15" ht="16.5" thickBot="1" x14ac:dyDescent="0.3">
      <c r="A7" s="32" t="s">
        <v>25</v>
      </c>
      <c r="B7" s="85">
        <v>0.42931128906878685</v>
      </c>
      <c r="C7" s="86">
        <f t="shared" si="0"/>
        <v>0.5</v>
      </c>
      <c r="D7" s="87">
        <f>C7*(B7/$B$10)</f>
        <v>0.21465564453439345</v>
      </c>
      <c r="E7" s="85">
        <v>0.20833125002083311</v>
      </c>
      <c r="F7" s="88">
        <f t="shared" ref="F7:F9" si="2">$F$4</f>
        <v>0.4</v>
      </c>
      <c r="G7" s="87">
        <f>F7*(E7/$E$10)</f>
        <v>8.3332500008333255E-2</v>
      </c>
      <c r="H7" s="85">
        <v>0.1493567973211912</v>
      </c>
      <c r="I7" s="88">
        <f t="shared" si="1"/>
        <v>0.1</v>
      </c>
      <c r="J7" s="87">
        <f>I7*(H7/$H$10)</f>
        <v>1.4935679732119121E-2</v>
      </c>
      <c r="K7" s="89">
        <f>D7+G7+J7</f>
        <v>0.31292382427484583</v>
      </c>
      <c r="L7" s="90">
        <v>4606577</v>
      </c>
      <c r="M7" s="91">
        <f t="shared" ref="M7:M9" si="3">K7*L7</f>
        <v>1441507.6916565464</v>
      </c>
      <c r="N7" s="92">
        <v>1000000</v>
      </c>
      <c r="O7" s="92">
        <f t="shared" ref="O7:O9" si="4">M7+N7</f>
        <v>2441507.6916565467</v>
      </c>
    </row>
    <row r="8" spans="1:15" ht="48" thickBot="1" x14ac:dyDescent="0.3">
      <c r="A8" s="24" t="s">
        <v>56</v>
      </c>
      <c r="B8" s="85">
        <v>7.0688710931213067E-2</v>
      </c>
      <c r="C8" s="86">
        <f t="shared" si="0"/>
        <v>0.5</v>
      </c>
      <c r="D8" s="87">
        <f>C8*(B8/$B$10)</f>
        <v>3.534435546560654E-2</v>
      </c>
      <c r="E8" s="85">
        <v>0.29166874997916686</v>
      </c>
      <c r="F8" s="88">
        <f t="shared" si="2"/>
        <v>0.4</v>
      </c>
      <c r="G8" s="87">
        <f>F8*(E8/$E$10)</f>
        <v>0.11666749999166676</v>
      </c>
      <c r="H8" s="85">
        <v>0.3426424274756712</v>
      </c>
      <c r="I8" s="88">
        <f t="shared" si="1"/>
        <v>0.1</v>
      </c>
      <c r="J8" s="87">
        <f>I8*(H8/$H$10)</f>
        <v>3.426424274756712E-2</v>
      </c>
      <c r="K8" s="89">
        <f>D8+G8+J8</f>
        <v>0.18627609820484042</v>
      </c>
      <c r="L8" s="90">
        <v>4606577</v>
      </c>
      <c r="M8" s="91">
        <f t="shared" si="3"/>
        <v>858095.18964015914</v>
      </c>
      <c r="N8" s="92">
        <v>1000000</v>
      </c>
      <c r="O8" s="92">
        <f t="shared" si="4"/>
        <v>1858095.1896401593</v>
      </c>
    </row>
    <row r="9" spans="1:15" ht="30.75" x14ac:dyDescent="0.25">
      <c r="A9" s="32" t="s">
        <v>26</v>
      </c>
      <c r="B9" s="85">
        <v>7.0688710931213067E-2</v>
      </c>
      <c r="C9" s="86">
        <f t="shared" si="0"/>
        <v>0.5</v>
      </c>
      <c r="D9" s="87">
        <f>C9*(B9/$B$10)</f>
        <v>3.534435546560654E-2</v>
      </c>
      <c r="E9" s="85">
        <v>0.29166874997916686</v>
      </c>
      <c r="F9" s="88">
        <f t="shared" si="2"/>
        <v>0.4</v>
      </c>
      <c r="G9" s="87">
        <f>F9*(E9/$E$10)</f>
        <v>0.11666749999166676</v>
      </c>
      <c r="H9" s="85">
        <v>0.13279911848685591</v>
      </c>
      <c r="I9" s="88">
        <f t="shared" si="1"/>
        <v>0.1</v>
      </c>
      <c r="J9" s="87">
        <f>I9*(H9/$H$10)</f>
        <v>1.3279911848685592E-2</v>
      </c>
      <c r="K9" s="89">
        <f>D9+G9+J9</f>
        <v>0.1652917673059589</v>
      </c>
      <c r="L9" s="90">
        <v>4606577</v>
      </c>
      <c r="M9" s="91">
        <f t="shared" si="3"/>
        <v>761429.2535609823</v>
      </c>
      <c r="N9" s="92">
        <v>1000000</v>
      </c>
      <c r="O9" s="92">
        <f t="shared" si="4"/>
        <v>1761429.2535609822</v>
      </c>
    </row>
    <row r="10" spans="1:15" ht="16.5" thickBot="1" x14ac:dyDescent="0.3">
      <c r="A10" s="84" t="s">
        <v>16</v>
      </c>
      <c r="B10" s="69">
        <f>SUM(B6:B9)</f>
        <v>0.99999999999999989</v>
      </c>
      <c r="C10" s="70"/>
      <c r="D10" s="71"/>
      <c r="E10" s="69">
        <f>SUM(E6:E9)</f>
        <v>1</v>
      </c>
      <c r="F10" s="70"/>
      <c r="G10" s="72"/>
      <c r="H10" s="69">
        <f>SUM(H6:H9)</f>
        <v>1</v>
      </c>
      <c r="I10" s="70"/>
      <c r="J10" s="72"/>
      <c r="K10" s="73"/>
      <c r="L10" s="74"/>
      <c r="M10" s="75"/>
      <c r="N10" s="53"/>
      <c r="O10" s="53"/>
    </row>
    <row r="11" spans="1:15" ht="16.5" thickBot="1" x14ac:dyDescent="0.3">
      <c r="A11" s="76"/>
      <c r="B11" s="76"/>
      <c r="C11" s="76"/>
      <c r="D11" s="76"/>
      <c r="E11" s="76"/>
      <c r="F11" s="76"/>
      <c r="G11" s="76"/>
      <c r="H11" s="77"/>
      <c r="I11" s="149" t="s">
        <v>19</v>
      </c>
      <c r="J11" s="150"/>
      <c r="K11" s="78">
        <f>SUM(K6:K10)</f>
        <v>1</v>
      </c>
      <c r="L11" s="79"/>
      <c r="M11" s="124">
        <f>SUM(M6:M10)</f>
        <v>4606577</v>
      </c>
      <c r="N11" s="80">
        <f>SUM(N6:N9)</f>
        <v>4000000</v>
      </c>
      <c r="O11" s="80">
        <f>SUM(O6:O9)</f>
        <v>8606577</v>
      </c>
    </row>
  </sheetData>
  <mergeCells count="14">
    <mergeCell ref="I11:J11"/>
    <mergeCell ref="A2:A5"/>
    <mergeCell ref="B2:D2"/>
    <mergeCell ref="E2:G2"/>
    <mergeCell ref="H2:J2"/>
    <mergeCell ref="L2:L5"/>
    <mergeCell ref="M2:M5"/>
    <mergeCell ref="C3:D3"/>
    <mergeCell ref="F3:G3"/>
    <mergeCell ref="I3:J3"/>
    <mergeCell ref="C4:D4"/>
    <mergeCell ref="F4:G4"/>
    <mergeCell ref="I4:J4"/>
    <mergeCell ref="K2:K5"/>
  </mergeCells>
  <pageMargins left="0.25" right="0.25" top="0.75" bottom="0.75" header="0.3" footer="0.3"/>
  <pageSetup scale="61" fitToHeight="0" orientation="landscape" r:id="rId1"/>
  <headerFooter>
    <oddHeader>&amp;CHurricane Harvey
Regional Method of Distribution Allocation 
GCRPC - Buyout &amp; Acquisition Factors - 80% Most Impacted Areas
Summary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A4BD1-3BC5-48B5-9270-742150BF14F7}">
  <sheetPr>
    <pageSetUpPr fitToPage="1"/>
  </sheetPr>
  <dimension ref="A1:O13"/>
  <sheetViews>
    <sheetView zoomScaleNormal="100" workbookViewId="0">
      <selection activeCell="L6" sqref="L6:M13"/>
    </sheetView>
  </sheetViews>
  <sheetFormatPr defaultRowHeight="15" x14ac:dyDescent="0.25"/>
  <cols>
    <col min="1" max="1" width="21.7109375" customWidth="1"/>
    <col min="2" max="2" width="15.7109375" customWidth="1"/>
    <col min="3" max="3" width="9.42578125" bestFit="1" customWidth="1"/>
    <col min="4" max="4" width="13.7109375" customWidth="1"/>
    <col min="5" max="5" width="15.7109375" customWidth="1"/>
    <col min="6" max="6" width="9.42578125" bestFit="1" customWidth="1"/>
    <col min="7" max="7" width="13.7109375" customWidth="1"/>
    <col min="8" max="8" width="15.7109375" customWidth="1"/>
    <col min="9" max="9" width="9.42578125" bestFit="1" customWidth="1"/>
    <col min="10" max="10" width="13.7109375" customWidth="1"/>
    <col min="11" max="11" width="19.7109375" customWidth="1"/>
    <col min="12" max="12" width="14.42578125" customWidth="1"/>
    <col min="13" max="13" width="14.7109375" customWidth="1"/>
    <col min="14" max="14" width="14.5703125" bestFit="1" customWidth="1"/>
    <col min="15" max="15" width="14.28515625" bestFit="1" customWidth="1"/>
  </cols>
  <sheetData>
    <row r="1" spans="1:15" ht="15.75" thickBot="1" x14ac:dyDescent="0.3"/>
    <row r="2" spans="1:15" ht="30" customHeight="1" x14ac:dyDescent="0.25">
      <c r="A2" s="151" t="s">
        <v>5</v>
      </c>
      <c r="B2" s="154" t="s">
        <v>49</v>
      </c>
      <c r="C2" s="155"/>
      <c r="D2" s="156"/>
      <c r="E2" s="154" t="s">
        <v>50</v>
      </c>
      <c r="F2" s="155"/>
      <c r="G2" s="156"/>
      <c r="H2" s="154" t="s">
        <v>51</v>
      </c>
      <c r="I2" s="155"/>
      <c r="J2" s="156"/>
      <c r="K2" s="146" t="s">
        <v>20</v>
      </c>
      <c r="L2" s="134" t="s">
        <v>23</v>
      </c>
      <c r="M2" s="137" t="s">
        <v>21</v>
      </c>
      <c r="N2" s="53"/>
      <c r="O2" s="53"/>
    </row>
    <row r="3" spans="1:15" ht="15" customHeight="1" x14ac:dyDescent="0.25">
      <c r="A3" s="159"/>
      <c r="B3" s="54" t="s">
        <v>17</v>
      </c>
      <c r="C3" s="157">
        <f>B12</f>
        <v>99.99</v>
      </c>
      <c r="D3" s="158"/>
      <c r="E3" s="55" t="s">
        <v>17</v>
      </c>
      <c r="F3" s="157">
        <f>E12</f>
        <v>99.990000000000009</v>
      </c>
      <c r="G3" s="158"/>
      <c r="H3" s="55" t="s">
        <v>17</v>
      </c>
      <c r="I3" s="157">
        <f>H12</f>
        <v>99.990000000000009</v>
      </c>
      <c r="J3" s="158"/>
      <c r="K3" s="147"/>
      <c r="L3" s="135"/>
      <c r="M3" s="138"/>
      <c r="N3" s="53"/>
      <c r="O3" s="53"/>
    </row>
    <row r="4" spans="1:15" ht="16.5" thickBot="1" x14ac:dyDescent="0.3">
      <c r="A4" s="159"/>
      <c r="B4" s="56" t="s">
        <v>6</v>
      </c>
      <c r="C4" s="142">
        <v>0.5</v>
      </c>
      <c r="D4" s="143"/>
      <c r="E4" s="56" t="s">
        <v>6</v>
      </c>
      <c r="F4" s="144">
        <v>0.4</v>
      </c>
      <c r="G4" s="145"/>
      <c r="H4" s="56" t="s">
        <v>6</v>
      </c>
      <c r="I4" s="144">
        <v>0.1</v>
      </c>
      <c r="J4" s="145"/>
      <c r="K4" s="147"/>
      <c r="L4" s="135"/>
      <c r="M4" s="138"/>
      <c r="N4" s="53"/>
      <c r="O4" s="53"/>
    </row>
    <row r="5" spans="1:15" ht="79.5" thickBot="1" x14ac:dyDescent="0.3">
      <c r="A5" s="160"/>
      <c r="B5" s="57" t="s">
        <v>7</v>
      </c>
      <c r="C5" s="58" t="s">
        <v>8</v>
      </c>
      <c r="D5" s="59" t="s">
        <v>18</v>
      </c>
      <c r="E5" s="57" t="s">
        <v>7</v>
      </c>
      <c r="F5" s="58" t="s">
        <v>8</v>
      </c>
      <c r="G5" s="59" t="s">
        <v>18</v>
      </c>
      <c r="H5" s="57" t="s">
        <v>7</v>
      </c>
      <c r="I5" s="58" t="s">
        <v>8</v>
      </c>
      <c r="J5" s="59" t="s">
        <v>18</v>
      </c>
      <c r="K5" s="148"/>
      <c r="L5" s="136"/>
      <c r="M5" s="139"/>
      <c r="N5" s="60" t="s">
        <v>53</v>
      </c>
      <c r="O5" s="60" t="s">
        <v>54</v>
      </c>
    </row>
    <row r="6" spans="1:15" ht="16.5" thickBot="1" x14ac:dyDescent="0.3">
      <c r="A6" s="33" t="s">
        <v>27</v>
      </c>
      <c r="B6" s="81">
        <v>39.42</v>
      </c>
      <c r="C6" s="61">
        <f t="shared" ref="C6:C11" si="0">$C$4</f>
        <v>0.5</v>
      </c>
      <c r="D6" s="62">
        <f t="shared" ref="D6:D11" si="1">C6*(B6/$B$12)</f>
        <v>0.19711971197119713</v>
      </c>
      <c r="E6" s="81">
        <v>8.18</v>
      </c>
      <c r="F6" s="63">
        <f t="shared" ref="F6:F11" si="2">$F$4</f>
        <v>0.4</v>
      </c>
      <c r="G6" s="62">
        <f t="shared" ref="G6:G11" si="3">F6*(E6/$E$12)</f>
        <v>3.2723272327232718E-2</v>
      </c>
      <c r="H6" s="81">
        <v>29.4</v>
      </c>
      <c r="I6" s="63">
        <f t="shared" ref="I6:I11" si="4">$I$4</f>
        <v>0.1</v>
      </c>
      <c r="J6" s="62">
        <f t="shared" ref="J6:J11" si="5">I6*(H6/$H$12)</f>
        <v>2.94029402940294E-2</v>
      </c>
      <c r="K6" s="64">
        <f t="shared" ref="K6:K11" si="6">D6+G6+J6</f>
        <v>0.25924592459245921</v>
      </c>
      <c r="L6" s="65">
        <v>3824070</v>
      </c>
      <c r="M6" s="66">
        <f t="shared" ref="M6:M11" si="7">K6*L6</f>
        <v>991374.56285628548</v>
      </c>
      <c r="N6" s="67">
        <v>1000000</v>
      </c>
      <c r="O6" s="67">
        <f>M6+N6</f>
        <v>1991374.5628562854</v>
      </c>
    </row>
    <row r="7" spans="1:15" ht="16.5" thickBot="1" x14ac:dyDescent="0.3">
      <c r="A7" s="33" t="s">
        <v>28</v>
      </c>
      <c r="B7" s="81">
        <v>23.17</v>
      </c>
      <c r="C7" s="61">
        <f t="shared" si="0"/>
        <v>0.5</v>
      </c>
      <c r="D7" s="62">
        <f t="shared" si="1"/>
        <v>0.11586158615861587</v>
      </c>
      <c r="E7" s="81">
        <v>31.06</v>
      </c>
      <c r="F7" s="63">
        <f t="shared" si="2"/>
        <v>0.4</v>
      </c>
      <c r="G7" s="62">
        <f t="shared" si="3"/>
        <v>0.12425242524252425</v>
      </c>
      <c r="H7" s="81">
        <v>24.91</v>
      </c>
      <c r="I7" s="63">
        <f t="shared" si="4"/>
        <v>0.1</v>
      </c>
      <c r="J7" s="62">
        <f t="shared" si="5"/>
        <v>2.491249124912491E-2</v>
      </c>
      <c r="K7" s="64">
        <f t="shared" si="6"/>
        <v>0.26502650265026506</v>
      </c>
      <c r="L7" s="65">
        <v>3824070</v>
      </c>
      <c r="M7" s="66">
        <f t="shared" si="7"/>
        <v>1013479.8979897992</v>
      </c>
      <c r="N7" s="67">
        <v>1000000</v>
      </c>
      <c r="O7" s="67">
        <f t="shared" ref="O7:O11" si="8">M7+N7</f>
        <v>2013479.8979897993</v>
      </c>
    </row>
    <row r="8" spans="1:15" ht="16.5" thickBot="1" x14ac:dyDescent="0.3">
      <c r="A8" s="33" t="s">
        <v>29</v>
      </c>
      <c r="B8" s="81">
        <v>16.07</v>
      </c>
      <c r="C8" s="61">
        <f t="shared" si="0"/>
        <v>0.5</v>
      </c>
      <c r="D8" s="62">
        <f t="shared" si="1"/>
        <v>8.0358035803580363E-2</v>
      </c>
      <c r="E8" s="81">
        <v>13.72</v>
      </c>
      <c r="F8" s="63">
        <f>$F$4</f>
        <v>0.4</v>
      </c>
      <c r="G8" s="62">
        <f t="shared" si="3"/>
        <v>5.4885488548854888E-2</v>
      </c>
      <c r="H8" s="81">
        <v>15.25</v>
      </c>
      <c r="I8" s="63">
        <f t="shared" si="4"/>
        <v>0.1</v>
      </c>
      <c r="J8" s="62">
        <f t="shared" si="5"/>
        <v>1.5251525152515251E-2</v>
      </c>
      <c r="K8" s="64">
        <f t="shared" si="6"/>
        <v>0.15049504950495049</v>
      </c>
      <c r="L8" s="65">
        <v>3824070</v>
      </c>
      <c r="M8" s="66">
        <f t="shared" si="7"/>
        <v>575503.60396039602</v>
      </c>
      <c r="N8" s="67">
        <v>1000000</v>
      </c>
      <c r="O8" s="67">
        <f t="shared" si="8"/>
        <v>1575503.603960396</v>
      </c>
    </row>
    <row r="9" spans="1:15" ht="16.5" thickBot="1" x14ac:dyDescent="0.3">
      <c r="A9" s="38" t="s">
        <v>30</v>
      </c>
      <c r="B9" s="82">
        <v>10.99</v>
      </c>
      <c r="C9" s="61">
        <f t="shared" si="0"/>
        <v>0.5</v>
      </c>
      <c r="D9" s="62">
        <f t="shared" si="1"/>
        <v>5.4955495549554957E-2</v>
      </c>
      <c r="E9" s="82">
        <v>28.85</v>
      </c>
      <c r="F9" s="63">
        <f>$F$4</f>
        <v>0.4</v>
      </c>
      <c r="G9" s="62">
        <f t="shared" si="3"/>
        <v>0.11541154115411541</v>
      </c>
      <c r="H9" s="82">
        <v>17.46</v>
      </c>
      <c r="I9" s="63">
        <f t="shared" si="4"/>
        <v>0.1</v>
      </c>
      <c r="J9" s="62">
        <f t="shared" si="5"/>
        <v>1.7461746174617463E-2</v>
      </c>
      <c r="K9" s="64">
        <f t="shared" si="6"/>
        <v>0.18782878287828783</v>
      </c>
      <c r="L9" s="65">
        <v>3824070</v>
      </c>
      <c r="M9" s="119">
        <f t="shared" si="7"/>
        <v>718270.41374137416</v>
      </c>
      <c r="N9" s="67">
        <v>1000000</v>
      </c>
      <c r="O9" s="67">
        <f t="shared" si="8"/>
        <v>1718270.4137413742</v>
      </c>
    </row>
    <row r="10" spans="1:15" ht="16.5" thickBot="1" x14ac:dyDescent="0.3">
      <c r="A10" s="33" t="s">
        <v>31</v>
      </c>
      <c r="B10" s="82">
        <v>7.72</v>
      </c>
      <c r="C10" s="61">
        <f t="shared" si="0"/>
        <v>0.5</v>
      </c>
      <c r="D10" s="62">
        <f t="shared" si="1"/>
        <v>3.8603860386038608E-2</v>
      </c>
      <c r="E10" s="82">
        <v>8.7100000000000009</v>
      </c>
      <c r="F10" s="63">
        <f>$F$4</f>
        <v>0.4</v>
      </c>
      <c r="G10" s="62">
        <f t="shared" si="3"/>
        <v>3.4843484348434844E-2</v>
      </c>
      <c r="H10" s="82">
        <v>7.77</v>
      </c>
      <c r="I10" s="63">
        <f t="shared" si="4"/>
        <v>0.1</v>
      </c>
      <c r="J10" s="62">
        <f t="shared" si="5"/>
        <v>7.7707770777077703E-3</v>
      </c>
      <c r="K10" s="64">
        <f t="shared" si="6"/>
        <v>8.1218121812181215E-2</v>
      </c>
      <c r="L10" s="65">
        <v>3824070</v>
      </c>
      <c r="M10" s="119">
        <f t="shared" si="7"/>
        <v>310583.78307830781</v>
      </c>
      <c r="N10" s="67">
        <v>1000000</v>
      </c>
      <c r="O10" s="67">
        <f t="shared" si="8"/>
        <v>1310583.7830783078</v>
      </c>
    </row>
    <row r="11" spans="1:15" ht="15.75" x14ac:dyDescent="0.25">
      <c r="A11" s="33" t="s">
        <v>32</v>
      </c>
      <c r="B11" s="82">
        <v>2.62</v>
      </c>
      <c r="C11" s="61">
        <f t="shared" si="0"/>
        <v>0.5</v>
      </c>
      <c r="D11" s="62">
        <f t="shared" si="1"/>
        <v>1.3101310131013103E-2</v>
      </c>
      <c r="E11" s="82">
        <v>9.4700000000000006</v>
      </c>
      <c r="F11" s="63">
        <f t="shared" si="2"/>
        <v>0.4</v>
      </c>
      <c r="G11" s="62">
        <f t="shared" si="3"/>
        <v>3.7883788378837886E-2</v>
      </c>
      <c r="H11" s="82">
        <v>5.2</v>
      </c>
      <c r="I11" s="63">
        <f t="shared" si="4"/>
        <v>0.1</v>
      </c>
      <c r="J11" s="62">
        <f t="shared" si="5"/>
        <v>5.2005200520052006E-3</v>
      </c>
      <c r="K11" s="64">
        <f t="shared" si="6"/>
        <v>5.6185618561856186E-2</v>
      </c>
      <c r="L11" s="65">
        <v>3824070</v>
      </c>
      <c r="M11" s="119">
        <f t="shared" si="7"/>
        <v>214857.73837383738</v>
      </c>
      <c r="N11" s="67">
        <v>1000000</v>
      </c>
      <c r="O11" s="67">
        <f t="shared" si="8"/>
        <v>1214857.7383738374</v>
      </c>
    </row>
    <row r="12" spans="1:15" ht="16.5" thickBot="1" x14ac:dyDescent="0.3">
      <c r="A12" s="68" t="s">
        <v>16</v>
      </c>
      <c r="B12" s="83">
        <f>SUM(B6:B11)</f>
        <v>99.99</v>
      </c>
      <c r="C12" s="70"/>
      <c r="D12" s="71"/>
      <c r="E12" s="83">
        <f>SUM(E6:E11)</f>
        <v>99.990000000000009</v>
      </c>
      <c r="F12" s="70"/>
      <c r="G12" s="72"/>
      <c r="H12" s="83">
        <f>SUM(H6:H11)</f>
        <v>99.990000000000009</v>
      </c>
      <c r="I12" s="70"/>
      <c r="J12" s="72"/>
      <c r="K12" s="73"/>
      <c r="L12" s="125"/>
      <c r="M12" s="126"/>
      <c r="N12" s="67"/>
      <c r="O12" s="67"/>
    </row>
    <row r="13" spans="1:15" ht="16.5" thickBot="1" x14ac:dyDescent="0.3">
      <c r="A13" s="76"/>
      <c r="B13" s="76"/>
      <c r="C13" s="76"/>
      <c r="D13" s="76"/>
      <c r="E13" s="76"/>
      <c r="F13" s="76"/>
      <c r="G13" s="76"/>
      <c r="H13" s="77"/>
      <c r="I13" s="149" t="s">
        <v>19</v>
      </c>
      <c r="J13" s="150"/>
      <c r="K13" s="78">
        <f>SUM(K6:K12)</f>
        <v>1</v>
      </c>
      <c r="L13" s="127"/>
      <c r="M13" s="124">
        <f>SUM(M6:M12)</f>
        <v>3824070.0000000005</v>
      </c>
      <c r="N13" s="67">
        <f>SUM(N6:N11)</f>
        <v>6000000</v>
      </c>
      <c r="O13" s="67">
        <f>SUM(O6:O11)</f>
        <v>9824070</v>
      </c>
    </row>
  </sheetData>
  <mergeCells count="14">
    <mergeCell ref="A2:A5"/>
    <mergeCell ref="B2:D2"/>
    <mergeCell ref="E2:G2"/>
    <mergeCell ref="H2:J2"/>
    <mergeCell ref="K2:K5"/>
    <mergeCell ref="I13:J13"/>
    <mergeCell ref="M2:M5"/>
    <mergeCell ref="C3:D3"/>
    <mergeCell ref="F3:G3"/>
    <mergeCell ref="I3:J3"/>
    <mergeCell ref="C4:D4"/>
    <mergeCell ref="F4:G4"/>
    <mergeCell ref="I4:J4"/>
    <mergeCell ref="L2:L5"/>
  </mergeCells>
  <pageMargins left="0.25" right="0.25" top="0.75" bottom="0.75" header="0.3" footer="0.3"/>
  <pageSetup scale="61" fitToHeight="0" orientation="landscape" r:id="rId1"/>
  <headerFooter>
    <oddHeader>&amp;CHurricane Harvey
Regional Method of Distribution Allocation 
GCRPC - Buyout &amp; Acquisition Factors - 20% Impacted Areas
Summary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11"/>
  <sheetViews>
    <sheetView topLeftCell="H1" zoomScaleNormal="100" workbookViewId="0">
      <selection activeCell="L6" sqref="L6:M11"/>
    </sheetView>
  </sheetViews>
  <sheetFormatPr defaultRowHeight="15" x14ac:dyDescent="0.25"/>
  <cols>
    <col min="1" max="1" width="22.140625" customWidth="1"/>
    <col min="2" max="2" width="15.7109375" customWidth="1"/>
    <col min="3" max="3" width="9.28515625" bestFit="1" customWidth="1"/>
    <col min="4" max="4" width="13.7109375" customWidth="1"/>
    <col min="5" max="5" width="15.7109375" customWidth="1"/>
    <col min="6" max="6" width="9.28515625" bestFit="1" customWidth="1"/>
    <col min="7" max="7" width="13.7109375" customWidth="1"/>
    <col min="8" max="8" width="15.7109375" customWidth="1"/>
    <col min="9" max="9" width="9.28515625" bestFit="1" customWidth="1"/>
    <col min="10" max="10" width="13.7109375" customWidth="1"/>
    <col min="11" max="12" width="18.7109375" customWidth="1"/>
    <col min="13" max="13" width="15.7109375" customWidth="1"/>
    <col min="14" max="14" width="12.28515625" bestFit="1" customWidth="1"/>
    <col min="15" max="15" width="15.5703125" bestFit="1" customWidth="1"/>
  </cols>
  <sheetData>
    <row r="1" spans="1:15" ht="16.5" thickBot="1" x14ac:dyDescent="0.3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ht="30.75" customHeight="1" x14ac:dyDescent="0.25">
      <c r="A2" s="151" t="s">
        <v>9</v>
      </c>
      <c r="B2" s="154" t="s">
        <v>49</v>
      </c>
      <c r="C2" s="155"/>
      <c r="D2" s="156"/>
      <c r="E2" s="154" t="s">
        <v>50</v>
      </c>
      <c r="F2" s="155"/>
      <c r="G2" s="156"/>
      <c r="H2" s="154" t="s">
        <v>51</v>
      </c>
      <c r="I2" s="155"/>
      <c r="J2" s="156"/>
      <c r="K2" s="146" t="s">
        <v>20</v>
      </c>
      <c r="L2" s="134" t="s">
        <v>22</v>
      </c>
      <c r="M2" s="137" t="s">
        <v>21</v>
      </c>
      <c r="N2" s="53"/>
      <c r="O2" s="53"/>
    </row>
    <row r="3" spans="1:15" ht="15" customHeight="1" x14ac:dyDescent="0.25">
      <c r="A3" s="152"/>
      <c r="B3" s="54" t="s">
        <v>17</v>
      </c>
      <c r="C3" s="140">
        <f>B10</f>
        <v>0.99999999999999989</v>
      </c>
      <c r="D3" s="141"/>
      <c r="E3" s="55" t="s">
        <v>17</v>
      </c>
      <c r="F3" s="140">
        <f>E10</f>
        <v>1</v>
      </c>
      <c r="G3" s="141"/>
      <c r="H3" s="55" t="s">
        <v>17</v>
      </c>
      <c r="I3" s="140">
        <f>H10</f>
        <v>1</v>
      </c>
      <c r="J3" s="141"/>
      <c r="K3" s="147"/>
      <c r="L3" s="135"/>
      <c r="M3" s="138"/>
      <c r="N3" s="53"/>
      <c r="O3" s="53"/>
    </row>
    <row r="4" spans="1:15" ht="16.5" thickBot="1" x14ac:dyDescent="0.3">
      <c r="A4" s="152"/>
      <c r="B4" s="56" t="s">
        <v>6</v>
      </c>
      <c r="C4" s="142">
        <v>0.5</v>
      </c>
      <c r="D4" s="143"/>
      <c r="E4" s="56" t="s">
        <v>6</v>
      </c>
      <c r="F4" s="144">
        <v>0.4</v>
      </c>
      <c r="G4" s="145"/>
      <c r="H4" s="56" t="s">
        <v>6</v>
      </c>
      <c r="I4" s="144">
        <v>0.1</v>
      </c>
      <c r="J4" s="145"/>
      <c r="K4" s="147"/>
      <c r="L4" s="135"/>
      <c r="M4" s="138"/>
      <c r="N4" s="53"/>
      <c r="O4" s="53"/>
    </row>
    <row r="5" spans="1:15" ht="79.5" thickBot="1" x14ac:dyDescent="0.3">
      <c r="A5" s="153"/>
      <c r="B5" s="57" t="s">
        <v>7</v>
      </c>
      <c r="C5" s="58" t="s">
        <v>8</v>
      </c>
      <c r="D5" s="59" t="s">
        <v>18</v>
      </c>
      <c r="E5" s="57" t="s">
        <v>7</v>
      </c>
      <c r="F5" s="58" t="s">
        <v>8</v>
      </c>
      <c r="G5" s="59" t="s">
        <v>18</v>
      </c>
      <c r="H5" s="57" t="s">
        <v>7</v>
      </c>
      <c r="I5" s="58" t="s">
        <v>8</v>
      </c>
      <c r="J5" s="59" t="s">
        <v>18</v>
      </c>
      <c r="K5" s="148"/>
      <c r="L5" s="136"/>
      <c r="M5" s="139"/>
      <c r="N5" s="60" t="s">
        <v>53</v>
      </c>
      <c r="O5" s="60" t="s">
        <v>54</v>
      </c>
    </row>
    <row r="6" spans="1:15" ht="46.5" x14ac:dyDescent="0.25">
      <c r="A6" s="24" t="s">
        <v>55</v>
      </c>
      <c r="B6" s="93">
        <v>0.1864492455763006</v>
      </c>
      <c r="C6" s="86">
        <f t="shared" ref="C6:C9" si="0">$C$4</f>
        <v>0.5</v>
      </c>
      <c r="D6" s="87">
        <f>C6*(B6/$B$10)</f>
        <v>9.3224622788150316E-2</v>
      </c>
      <c r="E6" s="94">
        <v>0.20833125002083311</v>
      </c>
      <c r="F6" s="88">
        <f t="shared" ref="F6:F9" si="1">$F$4</f>
        <v>0.4</v>
      </c>
      <c r="G6" s="87">
        <f>F6*(E6/$E$10)</f>
        <v>8.3332500008333255E-2</v>
      </c>
      <c r="H6" s="94">
        <v>0.12926838737782542</v>
      </c>
      <c r="I6" s="88">
        <f t="shared" ref="I6:I9" si="2">$I$4</f>
        <v>0.1</v>
      </c>
      <c r="J6" s="87">
        <f>I6*(H6/$H$10)</f>
        <v>1.2926838737782543E-2</v>
      </c>
      <c r="K6" s="89">
        <f t="shared" ref="K6:K9" si="3">D6+G6+J6</f>
        <v>0.18948396153426611</v>
      </c>
      <c r="L6" s="100">
        <v>18026069</v>
      </c>
      <c r="M6" s="91">
        <f t="shared" ref="M6:M9" si="4">K6*L6</f>
        <v>3415650.9650100269</v>
      </c>
      <c r="N6" s="92">
        <v>100000</v>
      </c>
      <c r="O6" s="67">
        <f>M6+N6</f>
        <v>3515650.9650100269</v>
      </c>
    </row>
    <row r="7" spans="1:15" ht="15.75" x14ac:dyDescent="0.25">
      <c r="A7" s="32" t="s">
        <v>25</v>
      </c>
      <c r="B7" s="96">
        <v>0.46838220347808218</v>
      </c>
      <c r="C7" s="86">
        <f t="shared" si="0"/>
        <v>0.5</v>
      </c>
      <c r="D7" s="101">
        <f>C7*(B7/$B$10)</f>
        <v>0.23419110173904112</v>
      </c>
      <c r="E7" s="98">
        <v>0.20833125002083311</v>
      </c>
      <c r="F7" s="88">
        <f t="shared" si="1"/>
        <v>0.4</v>
      </c>
      <c r="G7" s="101">
        <f>F7*(E7/$E$10)</f>
        <v>8.3332500008333255E-2</v>
      </c>
      <c r="H7" s="98">
        <v>0.12926838737782545</v>
      </c>
      <c r="I7" s="88">
        <f t="shared" si="2"/>
        <v>0.1</v>
      </c>
      <c r="J7" s="87">
        <f>I7*(H7/$H$10)</f>
        <v>1.2926838737782546E-2</v>
      </c>
      <c r="K7" s="89">
        <f t="shared" si="3"/>
        <v>0.33045044048515693</v>
      </c>
      <c r="L7" s="102">
        <v>18026069</v>
      </c>
      <c r="M7" s="91">
        <f t="shared" si="4"/>
        <v>5956722.4412658326</v>
      </c>
      <c r="N7" s="92">
        <v>100000</v>
      </c>
      <c r="O7" s="67">
        <f t="shared" ref="O7:O9" si="5">M7+N7</f>
        <v>6056722.4412658326</v>
      </c>
    </row>
    <row r="8" spans="1:15" ht="47.25" x14ac:dyDescent="0.25">
      <c r="A8" s="24" t="s">
        <v>56</v>
      </c>
      <c r="B8" s="96">
        <v>9.6411598195872E-2</v>
      </c>
      <c r="C8" s="86">
        <f t="shared" si="0"/>
        <v>0.5</v>
      </c>
      <c r="D8" s="101">
        <f>C8*(B8/$B$10)</f>
        <v>4.8205799097936007E-2</v>
      </c>
      <c r="E8" s="98">
        <v>0.29166874997916686</v>
      </c>
      <c r="F8" s="88">
        <f t="shared" si="1"/>
        <v>0.4</v>
      </c>
      <c r="G8" s="101">
        <f>F8*(E8/$E$10)</f>
        <v>0.11666749999166676</v>
      </c>
      <c r="H8" s="98">
        <v>0.37073161262217458</v>
      </c>
      <c r="I8" s="88">
        <f t="shared" si="2"/>
        <v>0.1</v>
      </c>
      <c r="J8" s="87">
        <f>I8*(H8/$H$10)</f>
        <v>3.7073161262217456E-2</v>
      </c>
      <c r="K8" s="89">
        <f t="shared" si="3"/>
        <v>0.20194646035182023</v>
      </c>
      <c r="L8" s="102">
        <v>18026069</v>
      </c>
      <c r="M8" s="91">
        <f t="shared" si="4"/>
        <v>3640300.8286076756</v>
      </c>
      <c r="N8" s="92">
        <v>100000</v>
      </c>
      <c r="O8" s="67">
        <f t="shared" si="5"/>
        <v>3740300.8286076756</v>
      </c>
    </row>
    <row r="9" spans="1:15" ht="30.75" x14ac:dyDescent="0.25">
      <c r="A9" s="32" t="s">
        <v>26</v>
      </c>
      <c r="B9" s="96">
        <v>0.24875695274974519</v>
      </c>
      <c r="C9" s="86">
        <f t="shared" si="0"/>
        <v>0.5</v>
      </c>
      <c r="D9" s="101">
        <f>C9*(B9/$B$10)</f>
        <v>0.12437847637487261</v>
      </c>
      <c r="E9" s="98">
        <v>0.29166874997916686</v>
      </c>
      <c r="F9" s="88">
        <f t="shared" si="1"/>
        <v>0.4</v>
      </c>
      <c r="G9" s="101">
        <f>F9*(E9/$E$10)</f>
        <v>0.11666749999166676</v>
      </c>
      <c r="H9" s="98">
        <v>0.37073161262217458</v>
      </c>
      <c r="I9" s="88">
        <f t="shared" si="2"/>
        <v>0.1</v>
      </c>
      <c r="J9" s="87">
        <f>I9*(H9/$H$10)</f>
        <v>3.7073161262217456E-2</v>
      </c>
      <c r="K9" s="89">
        <f t="shared" si="3"/>
        <v>0.27811913762875679</v>
      </c>
      <c r="L9" s="102">
        <v>18026069</v>
      </c>
      <c r="M9" s="91">
        <f t="shared" si="4"/>
        <v>5013394.7651164662</v>
      </c>
      <c r="N9" s="92">
        <v>100000</v>
      </c>
      <c r="O9" s="67">
        <f t="shared" si="5"/>
        <v>5113394.7651164662</v>
      </c>
    </row>
    <row r="10" spans="1:15" ht="16.5" thickBot="1" x14ac:dyDescent="0.3">
      <c r="A10" s="84" t="s">
        <v>16</v>
      </c>
      <c r="B10" s="103">
        <f>SUM(B6:B9)</f>
        <v>0.99999999999999989</v>
      </c>
      <c r="C10" s="104"/>
      <c r="D10" s="105"/>
      <c r="E10" s="103">
        <f>SUM(E6:E9)</f>
        <v>1</v>
      </c>
      <c r="F10" s="104"/>
      <c r="G10" s="106"/>
      <c r="H10" s="103">
        <f>SUM(H6:H9)</f>
        <v>1</v>
      </c>
      <c r="I10" s="104"/>
      <c r="J10" s="106"/>
      <c r="K10" s="107"/>
      <c r="L10" s="128"/>
      <c r="M10" s="129"/>
      <c r="N10" s="92"/>
      <c r="O10" s="67"/>
    </row>
    <row r="11" spans="1:15" ht="16.5" thickBot="1" x14ac:dyDescent="0.3">
      <c r="A11" s="76"/>
      <c r="B11" s="76"/>
      <c r="C11" s="76"/>
      <c r="D11" s="76"/>
      <c r="E11" s="76"/>
      <c r="F11" s="76"/>
      <c r="G11" s="76"/>
      <c r="H11" s="77"/>
      <c r="I11" s="149" t="s">
        <v>19</v>
      </c>
      <c r="J11" s="150"/>
      <c r="K11" s="78">
        <f>SUM(K6:K10)</f>
        <v>1</v>
      </c>
      <c r="L11" s="127"/>
      <c r="M11" s="124">
        <f>SUM(M6:M10)</f>
        <v>18026069</v>
      </c>
      <c r="N11" s="67">
        <f>SUM(N6:N9)</f>
        <v>400000</v>
      </c>
      <c r="O11" s="67">
        <f>SUM(O6:O9)</f>
        <v>18426069</v>
      </c>
    </row>
  </sheetData>
  <mergeCells count="14">
    <mergeCell ref="I11:J11"/>
    <mergeCell ref="A2:A5"/>
    <mergeCell ref="B2:D2"/>
    <mergeCell ref="E2:G2"/>
    <mergeCell ref="H2:J2"/>
    <mergeCell ref="L2:L5"/>
    <mergeCell ref="M2:M5"/>
    <mergeCell ref="C3:D3"/>
    <mergeCell ref="F3:G3"/>
    <mergeCell ref="I3:J3"/>
    <mergeCell ref="C4:D4"/>
    <mergeCell ref="F4:G4"/>
    <mergeCell ref="I4:J4"/>
    <mergeCell ref="K2:K5"/>
  </mergeCells>
  <pageMargins left="0.25" right="0.25" top="0.75" bottom="0.75" header="0.3" footer="0.3"/>
  <pageSetup scale="61" fitToHeight="0" orientation="landscape" r:id="rId1"/>
  <headerFooter>
    <oddHeader>&amp;CHurricane Harvey
Regional Method of Distribution Allocation 
GCRPC - Infrastructure Factors - 80% Most Impacted Areas
Summary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14854-8542-43C9-864A-D7FEC64C9532}">
  <sheetPr>
    <pageSetUpPr fitToPage="1"/>
  </sheetPr>
  <dimension ref="A1:O29"/>
  <sheetViews>
    <sheetView zoomScaleNormal="100" workbookViewId="0">
      <selection activeCell="A2" sqref="A2:A5"/>
    </sheetView>
  </sheetViews>
  <sheetFormatPr defaultRowHeight="15" x14ac:dyDescent="0.25"/>
  <cols>
    <col min="1" max="1" width="20.42578125" bestFit="1" customWidth="1"/>
    <col min="2" max="2" width="15.7109375" customWidth="1"/>
    <col min="3" max="3" width="9.42578125" bestFit="1" customWidth="1"/>
    <col min="4" max="4" width="13.7109375" customWidth="1"/>
    <col min="5" max="5" width="15.7109375" customWidth="1"/>
    <col min="6" max="6" width="9.42578125" bestFit="1" customWidth="1"/>
    <col min="7" max="7" width="13.7109375" customWidth="1"/>
    <col min="8" max="8" width="15.7109375" customWidth="1"/>
    <col min="9" max="9" width="9.42578125" bestFit="1" customWidth="1"/>
    <col min="10" max="10" width="13.7109375" customWidth="1"/>
    <col min="11" max="11" width="14.7109375" customWidth="1"/>
    <col min="12" max="12" width="17.28515625" customWidth="1"/>
    <col min="13" max="13" width="15.140625" customWidth="1"/>
    <col min="14" max="14" width="14.28515625" bestFit="1" customWidth="1"/>
    <col min="15" max="15" width="15.5703125" bestFit="1" customWidth="1"/>
  </cols>
  <sheetData>
    <row r="1" spans="1:15" ht="15.75" thickBot="1" x14ac:dyDescent="0.3"/>
    <row r="2" spans="1:15" ht="30.75" customHeight="1" x14ac:dyDescent="0.25">
      <c r="A2" s="151" t="s">
        <v>9</v>
      </c>
      <c r="B2" s="154" t="s">
        <v>49</v>
      </c>
      <c r="C2" s="155"/>
      <c r="D2" s="156"/>
      <c r="E2" s="154" t="s">
        <v>50</v>
      </c>
      <c r="F2" s="155"/>
      <c r="G2" s="156"/>
      <c r="H2" s="154" t="s">
        <v>51</v>
      </c>
      <c r="I2" s="155"/>
      <c r="J2" s="156"/>
      <c r="K2" s="146" t="s">
        <v>20</v>
      </c>
      <c r="L2" s="134" t="s">
        <v>22</v>
      </c>
      <c r="M2" s="137" t="s">
        <v>21</v>
      </c>
      <c r="N2" s="53"/>
      <c r="O2" s="53"/>
    </row>
    <row r="3" spans="1:15" ht="15" customHeight="1" x14ac:dyDescent="0.25">
      <c r="A3" s="159"/>
      <c r="B3" s="54" t="s">
        <v>17</v>
      </c>
      <c r="C3" s="140">
        <f>B28</f>
        <v>0.99999999999999978</v>
      </c>
      <c r="D3" s="141"/>
      <c r="E3" s="55" t="s">
        <v>17</v>
      </c>
      <c r="F3" s="140">
        <f>E28</f>
        <v>1.0000000000000002</v>
      </c>
      <c r="G3" s="141"/>
      <c r="H3" s="55" t="s">
        <v>17</v>
      </c>
      <c r="I3" s="140">
        <f>H28</f>
        <v>0.99999999999999978</v>
      </c>
      <c r="J3" s="141"/>
      <c r="K3" s="147"/>
      <c r="L3" s="135"/>
      <c r="M3" s="138"/>
      <c r="N3" s="53"/>
      <c r="O3" s="53"/>
    </row>
    <row r="4" spans="1:15" ht="16.5" thickBot="1" x14ac:dyDescent="0.3">
      <c r="A4" s="159"/>
      <c r="B4" s="56" t="s">
        <v>6</v>
      </c>
      <c r="C4" s="142">
        <v>0.5</v>
      </c>
      <c r="D4" s="143"/>
      <c r="E4" s="56" t="s">
        <v>6</v>
      </c>
      <c r="F4" s="144">
        <v>0.4</v>
      </c>
      <c r="G4" s="145"/>
      <c r="H4" s="56" t="s">
        <v>6</v>
      </c>
      <c r="I4" s="144">
        <v>0.1</v>
      </c>
      <c r="J4" s="145"/>
      <c r="K4" s="147"/>
      <c r="L4" s="135"/>
      <c r="M4" s="138"/>
      <c r="N4" s="53"/>
      <c r="O4" s="53"/>
    </row>
    <row r="5" spans="1:15" ht="79.5" thickBot="1" x14ac:dyDescent="0.3">
      <c r="A5" s="160"/>
      <c r="B5" s="57" t="s">
        <v>7</v>
      </c>
      <c r="C5" s="58" t="s">
        <v>8</v>
      </c>
      <c r="D5" s="59" t="s">
        <v>18</v>
      </c>
      <c r="E5" s="57" t="s">
        <v>7</v>
      </c>
      <c r="F5" s="58" t="s">
        <v>8</v>
      </c>
      <c r="G5" s="59" t="s">
        <v>18</v>
      </c>
      <c r="H5" s="57" t="s">
        <v>7</v>
      </c>
      <c r="I5" s="58" t="s">
        <v>8</v>
      </c>
      <c r="J5" s="59" t="s">
        <v>18</v>
      </c>
      <c r="K5" s="148"/>
      <c r="L5" s="136"/>
      <c r="M5" s="139"/>
      <c r="N5" s="60" t="s">
        <v>53</v>
      </c>
      <c r="O5" s="60" t="s">
        <v>54</v>
      </c>
    </row>
    <row r="6" spans="1:15" ht="15.75" x14ac:dyDescent="0.25">
      <c r="A6" s="33" t="s">
        <v>27</v>
      </c>
      <c r="B6" s="108">
        <v>0.21262843619948579</v>
      </c>
      <c r="C6" s="61">
        <f t="shared" ref="C6:C27" si="0">$C$4</f>
        <v>0.5</v>
      </c>
      <c r="D6" s="97">
        <f t="shared" ref="D6:D27" si="1">C6*(B6/$B$28)</f>
        <v>0.10631421809974292</v>
      </c>
      <c r="E6" s="109">
        <v>2.0814619689318907E-2</v>
      </c>
      <c r="F6" s="63">
        <f t="shared" ref="F6:F21" si="2">$F$4</f>
        <v>0.4</v>
      </c>
      <c r="G6" s="62">
        <f t="shared" ref="G6:G27" si="3">F6*(E6/$E$28)</f>
        <v>8.3258478757275624E-3</v>
      </c>
      <c r="H6" s="94">
        <v>0.21316388538353642</v>
      </c>
      <c r="I6" s="63">
        <f t="shared" ref="I6:I27" si="4">$I$4</f>
        <v>0.1</v>
      </c>
      <c r="J6" s="62">
        <f t="shared" ref="J6:J27" si="5">I6*(H6/$H$28)</f>
        <v>2.1316388538353648E-2</v>
      </c>
      <c r="K6" s="64">
        <f t="shared" ref="K6:K21" si="6">D6+G6+J6</f>
        <v>0.13595645451382413</v>
      </c>
      <c r="L6" s="95">
        <v>15418520</v>
      </c>
      <c r="M6" s="66">
        <f t="shared" ref="M6:M27" si="7">K6*L6</f>
        <v>2096247.3130504875</v>
      </c>
      <c r="N6" s="67">
        <v>100000</v>
      </c>
      <c r="O6" s="80">
        <f>M6+N6</f>
        <v>2196247.3130504875</v>
      </c>
    </row>
    <row r="7" spans="1:15" ht="30" x14ac:dyDescent="0.25">
      <c r="A7" s="110" t="s">
        <v>33</v>
      </c>
      <c r="B7" s="96">
        <v>6.1512098854976528E-2</v>
      </c>
      <c r="C7" s="61">
        <f t="shared" si="0"/>
        <v>0.5</v>
      </c>
      <c r="D7" s="97">
        <f t="shared" si="1"/>
        <v>3.0756049427488271E-2</v>
      </c>
      <c r="E7" s="111">
        <v>2.0814619689318907E-2</v>
      </c>
      <c r="F7" s="63">
        <f t="shared" si="2"/>
        <v>0.4</v>
      </c>
      <c r="G7" s="97">
        <f t="shared" si="3"/>
        <v>8.3258478757275624E-3</v>
      </c>
      <c r="H7" s="98">
        <v>0.21316388538353642</v>
      </c>
      <c r="I7" s="63">
        <f t="shared" si="4"/>
        <v>0.1</v>
      </c>
      <c r="J7" s="62">
        <f t="shared" si="5"/>
        <v>2.1316388538353648E-2</v>
      </c>
      <c r="K7" s="64">
        <f t="shared" si="6"/>
        <v>6.0398285841569477E-2</v>
      </c>
      <c r="L7" s="99">
        <v>15418520</v>
      </c>
      <c r="M7" s="66">
        <f t="shared" si="7"/>
        <v>931252.17821395583</v>
      </c>
      <c r="N7" s="67">
        <v>100000</v>
      </c>
      <c r="O7" s="80">
        <f t="shared" ref="O7:O27" si="8">M7+N7</f>
        <v>1031252.1782139558</v>
      </c>
    </row>
    <row r="8" spans="1:15" ht="15.75" x14ac:dyDescent="0.25">
      <c r="A8" s="110" t="s">
        <v>34</v>
      </c>
      <c r="B8" s="96">
        <v>0.12706042466894102</v>
      </c>
      <c r="C8" s="61">
        <f t="shared" si="0"/>
        <v>0.5</v>
      </c>
      <c r="D8" s="97">
        <f t="shared" si="1"/>
        <v>6.3530212334470523E-2</v>
      </c>
      <c r="E8" s="111">
        <v>2.0814619689318907E-2</v>
      </c>
      <c r="F8" s="63">
        <f t="shared" si="2"/>
        <v>0.4</v>
      </c>
      <c r="G8" s="97">
        <f t="shared" si="3"/>
        <v>8.3258478757275624E-3</v>
      </c>
      <c r="H8" s="98">
        <v>0.21316388538353642</v>
      </c>
      <c r="I8" s="63">
        <f t="shared" si="4"/>
        <v>0.1</v>
      </c>
      <c r="J8" s="62">
        <f t="shared" si="5"/>
        <v>2.1316388538353648E-2</v>
      </c>
      <c r="K8" s="64">
        <f t="shared" si="6"/>
        <v>9.3172448748551726E-2</v>
      </c>
      <c r="L8" s="99">
        <v>15418520</v>
      </c>
      <c r="M8" s="66">
        <f t="shared" si="7"/>
        <v>1436581.2644785198</v>
      </c>
      <c r="N8" s="67">
        <v>100000</v>
      </c>
      <c r="O8" s="80">
        <f t="shared" si="8"/>
        <v>1536581.2644785198</v>
      </c>
    </row>
    <row r="9" spans="1:15" ht="15.75" x14ac:dyDescent="0.25">
      <c r="A9" s="33" t="s">
        <v>28</v>
      </c>
      <c r="B9" s="96">
        <v>2.981936242179422E-2</v>
      </c>
      <c r="C9" s="61">
        <f t="shared" si="0"/>
        <v>0.5</v>
      </c>
      <c r="D9" s="97">
        <f t="shared" si="1"/>
        <v>1.4909681210897113E-2</v>
      </c>
      <c r="E9" s="111">
        <v>7.899737225833732E-2</v>
      </c>
      <c r="F9" s="63">
        <f t="shared" si="2"/>
        <v>0.4</v>
      </c>
      <c r="G9" s="97">
        <f t="shared" si="3"/>
        <v>3.1598948903334922E-2</v>
      </c>
      <c r="H9" s="98">
        <v>3.2113374255606494E-2</v>
      </c>
      <c r="I9" s="63">
        <f t="shared" si="4"/>
        <v>0.1</v>
      </c>
      <c r="J9" s="62">
        <f t="shared" si="5"/>
        <v>3.2113374255606504E-3</v>
      </c>
      <c r="K9" s="64">
        <f t="shared" si="6"/>
        <v>4.9719967539792687E-2</v>
      </c>
      <c r="L9" s="99">
        <v>15418520</v>
      </c>
      <c r="M9" s="66">
        <f t="shared" si="7"/>
        <v>766608.31391164428</v>
      </c>
      <c r="N9" s="67">
        <v>100000</v>
      </c>
      <c r="O9" s="80">
        <f t="shared" si="8"/>
        <v>866608.31391164428</v>
      </c>
    </row>
    <row r="10" spans="1:15" ht="15.75" x14ac:dyDescent="0.25">
      <c r="A10" s="110" t="s">
        <v>35</v>
      </c>
      <c r="B10" s="96">
        <v>0.10250709863511563</v>
      </c>
      <c r="C10" s="61">
        <f t="shared" si="0"/>
        <v>0.5</v>
      </c>
      <c r="D10" s="97">
        <f t="shared" si="1"/>
        <v>5.125354931755783E-2</v>
      </c>
      <c r="E10" s="111">
        <v>7.899737225833732E-2</v>
      </c>
      <c r="F10" s="63">
        <f t="shared" si="2"/>
        <v>0.4</v>
      </c>
      <c r="G10" s="97">
        <f t="shared" si="3"/>
        <v>3.1598948903334922E-2</v>
      </c>
      <c r="H10" s="98">
        <v>3.2113374255606494E-2</v>
      </c>
      <c r="I10" s="63">
        <f t="shared" si="4"/>
        <v>0.1</v>
      </c>
      <c r="J10" s="62">
        <f t="shared" si="5"/>
        <v>3.2113374255606504E-3</v>
      </c>
      <c r="K10" s="64">
        <f t="shared" si="6"/>
        <v>8.6063835646453396E-2</v>
      </c>
      <c r="L10" s="99">
        <v>15418520</v>
      </c>
      <c r="M10" s="66">
        <f t="shared" si="7"/>
        <v>1326976.9711915546</v>
      </c>
      <c r="N10" s="67">
        <v>100000</v>
      </c>
      <c r="O10" s="80">
        <f t="shared" si="8"/>
        <v>1426976.9711915546</v>
      </c>
    </row>
    <row r="11" spans="1:15" ht="15.75" x14ac:dyDescent="0.25">
      <c r="A11" s="110" t="s">
        <v>36</v>
      </c>
      <c r="B11" s="96">
        <v>0.10113287842562836</v>
      </c>
      <c r="C11" s="61">
        <f t="shared" si="0"/>
        <v>0.5</v>
      </c>
      <c r="D11" s="97">
        <f t="shared" si="1"/>
        <v>5.0566439212814195E-2</v>
      </c>
      <c r="E11" s="111">
        <v>7.899737225833732E-2</v>
      </c>
      <c r="F11" s="63">
        <f t="shared" si="2"/>
        <v>0.4</v>
      </c>
      <c r="G11" s="97">
        <f t="shared" si="3"/>
        <v>3.1598948903334922E-2</v>
      </c>
      <c r="H11" s="98">
        <v>3.2113374255606494E-2</v>
      </c>
      <c r="I11" s="63">
        <f t="shared" si="4"/>
        <v>0.1</v>
      </c>
      <c r="J11" s="62">
        <f t="shared" si="5"/>
        <v>3.2113374255606504E-3</v>
      </c>
      <c r="K11" s="64">
        <f t="shared" si="6"/>
        <v>8.5376725541709775E-2</v>
      </c>
      <c r="L11" s="99">
        <v>15418520</v>
      </c>
      <c r="M11" s="66">
        <f t="shared" si="7"/>
        <v>1316382.7502993629</v>
      </c>
      <c r="N11" s="67">
        <v>100000</v>
      </c>
      <c r="O11" s="80">
        <f t="shared" si="8"/>
        <v>1416382.7502993629</v>
      </c>
    </row>
    <row r="12" spans="1:15" ht="15.75" x14ac:dyDescent="0.25">
      <c r="A12" s="110" t="s">
        <v>37</v>
      </c>
      <c r="B12" s="96">
        <v>2.0284949640926905E-2</v>
      </c>
      <c r="C12" s="61">
        <f t="shared" si="0"/>
        <v>0.5</v>
      </c>
      <c r="D12" s="97">
        <f t="shared" si="1"/>
        <v>1.0142474820463454E-2</v>
      </c>
      <c r="E12" s="111">
        <v>7.899737225833732E-2</v>
      </c>
      <c r="F12" s="63">
        <f t="shared" si="2"/>
        <v>0.4</v>
      </c>
      <c r="G12" s="97">
        <f t="shared" si="3"/>
        <v>3.1598948903334922E-2</v>
      </c>
      <c r="H12" s="98">
        <v>3.2113374255606494E-2</v>
      </c>
      <c r="I12" s="63">
        <f t="shared" si="4"/>
        <v>0.1</v>
      </c>
      <c r="J12" s="62">
        <f t="shared" si="5"/>
        <v>3.2113374255606504E-3</v>
      </c>
      <c r="K12" s="64">
        <f t="shared" si="6"/>
        <v>4.4952761149359026E-2</v>
      </c>
      <c r="L12" s="99">
        <v>15418520</v>
      </c>
      <c r="M12" s="66">
        <f t="shared" si="7"/>
        <v>693105.04683661507</v>
      </c>
      <c r="N12" s="67">
        <v>100000</v>
      </c>
      <c r="O12" s="80">
        <f t="shared" si="8"/>
        <v>793105.04683661507</v>
      </c>
    </row>
    <row r="13" spans="1:15" ht="15.75" x14ac:dyDescent="0.25">
      <c r="A13" s="33" t="s">
        <v>29</v>
      </c>
      <c r="B13" s="96">
        <v>4.8344981744798211E-2</v>
      </c>
      <c r="C13" s="61">
        <f t="shared" si="0"/>
        <v>0.5</v>
      </c>
      <c r="D13" s="97">
        <f t="shared" si="1"/>
        <v>2.4172490872399113E-2</v>
      </c>
      <c r="E13" s="112">
        <v>3.4898478253561828E-2</v>
      </c>
      <c r="F13" s="63">
        <f t="shared" si="2"/>
        <v>0.4</v>
      </c>
      <c r="G13" s="97">
        <f t="shared" si="3"/>
        <v>1.3959391301424729E-2</v>
      </c>
      <c r="H13" s="98">
        <v>2.2760092024501417E-2</v>
      </c>
      <c r="I13" s="63">
        <f t="shared" si="4"/>
        <v>0.1</v>
      </c>
      <c r="J13" s="62">
        <f t="shared" si="5"/>
        <v>2.276009202450142E-3</v>
      </c>
      <c r="K13" s="64">
        <f t="shared" si="6"/>
        <v>4.0407891376273986E-2</v>
      </c>
      <c r="L13" s="99">
        <v>15418520</v>
      </c>
      <c r="M13" s="66">
        <f t="shared" si="7"/>
        <v>623029.88134290802</v>
      </c>
      <c r="N13" s="67">
        <v>100000</v>
      </c>
      <c r="O13" s="80">
        <f t="shared" si="8"/>
        <v>723029.88134290802</v>
      </c>
    </row>
    <row r="14" spans="1:15" ht="15.75" x14ac:dyDescent="0.25">
      <c r="A14" s="110" t="s">
        <v>38</v>
      </c>
      <c r="B14" s="96">
        <v>1.644539582261989E-2</v>
      </c>
      <c r="C14" s="61">
        <f t="shared" si="0"/>
        <v>0.5</v>
      </c>
      <c r="D14" s="97">
        <f t="shared" si="1"/>
        <v>8.2226979113099469E-3</v>
      </c>
      <c r="E14" s="112">
        <v>3.4898478253561828E-2</v>
      </c>
      <c r="F14" s="63">
        <f t="shared" si="2"/>
        <v>0.4</v>
      </c>
      <c r="G14" s="97">
        <f t="shared" si="3"/>
        <v>1.3959391301424729E-2</v>
      </c>
      <c r="H14" s="98">
        <v>2.2760092024501414E-2</v>
      </c>
      <c r="I14" s="63">
        <f t="shared" si="4"/>
        <v>0.1</v>
      </c>
      <c r="J14" s="62">
        <f t="shared" si="5"/>
        <v>2.276009202450142E-3</v>
      </c>
      <c r="K14" s="64">
        <f t="shared" si="6"/>
        <v>2.4458098415184818E-2</v>
      </c>
      <c r="L14" s="99">
        <v>15418520</v>
      </c>
      <c r="M14" s="66">
        <f t="shared" si="7"/>
        <v>377107.67957649543</v>
      </c>
      <c r="N14" s="67">
        <v>100000</v>
      </c>
      <c r="O14" s="80">
        <f t="shared" si="8"/>
        <v>477107.67957649543</v>
      </c>
    </row>
    <row r="15" spans="1:15" ht="15.75" x14ac:dyDescent="0.25">
      <c r="A15" s="38" t="s">
        <v>30</v>
      </c>
      <c r="B15" s="96">
        <v>4.2944819692357535E-2</v>
      </c>
      <c r="C15" s="61">
        <f t="shared" si="0"/>
        <v>0.5</v>
      </c>
      <c r="D15" s="97">
        <f t="shared" si="1"/>
        <v>2.1472409846178771E-2</v>
      </c>
      <c r="E15" s="111">
        <v>7.3373470164480245E-2</v>
      </c>
      <c r="F15" s="63">
        <f t="shared" si="2"/>
        <v>0.4</v>
      </c>
      <c r="G15" s="97">
        <f t="shared" si="3"/>
        <v>2.9349388065792095E-2</v>
      </c>
      <c r="H15" s="98">
        <v>1.2886535207113659E-2</v>
      </c>
      <c r="I15" s="63">
        <f t="shared" si="4"/>
        <v>0.1</v>
      </c>
      <c r="J15" s="62">
        <f t="shared" si="5"/>
        <v>1.2886535207113662E-3</v>
      </c>
      <c r="K15" s="64">
        <f t="shared" si="6"/>
        <v>5.2110451432682225E-2</v>
      </c>
      <c r="L15" s="99">
        <v>15418520</v>
      </c>
      <c r="M15" s="66">
        <f t="shared" si="7"/>
        <v>803466.03762383957</v>
      </c>
      <c r="N15" s="67">
        <v>100000</v>
      </c>
      <c r="O15" s="80">
        <f t="shared" si="8"/>
        <v>903466.03762383957</v>
      </c>
    </row>
    <row r="16" spans="1:15" ht="15.75" x14ac:dyDescent="0.25">
      <c r="A16" s="110" t="s">
        <v>39</v>
      </c>
      <c r="B16" s="96">
        <v>3.6307893012629558E-2</v>
      </c>
      <c r="C16" s="61">
        <f t="shared" si="0"/>
        <v>0.5</v>
      </c>
      <c r="D16" s="97">
        <f t="shared" si="1"/>
        <v>1.8153946506314782E-2</v>
      </c>
      <c r="E16" s="111">
        <v>7.3373470164480245E-2</v>
      </c>
      <c r="F16" s="63">
        <f t="shared" si="2"/>
        <v>0.4</v>
      </c>
      <c r="G16" s="97">
        <f t="shared" si="3"/>
        <v>2.9349388065792095E-2</v>
      </c>
      <c r="H16" s="98">
        <v>1.2886535207113659E-2</v>
      </c>
      <c r="I16" s="63">
        <f t="shared" si="4"/>
        <v>0.1</v>
      </c>
      <c r="J16" s="62">
        <f t="shared" si="5"/>
        <v>1.2886535207113662E-3</v>
      </c>
      <c r="K16" s="64">
        <f t="shared" si="6"/>
        <v>4.8791988092818241E-2</v>
      </c>
      <c r="L16" s="99">
        <v>15418520</v>
      </c>
      <c r="M16" s="66">
        <f t="shared" si="7"/>
        <v>752300.24424887996</v>
      </c>
      <c r="N16" s="67">
        <v>100000</v>
      </c>
      <c r="O16" s="80">
        <f t="shared" si="8"/>
        <v>852300.24424887996</v>
      </c>
    </row>
    <row r="17" spans="1:15" ht="15.75" x14ac:dyDescent="0.25">
      <c r="A17" s="110" t="s">
        <v>40</v>
      </c>
      <c r="B17" s="96">
        <v>1.2907846373441551E-2</v>
      </c>
      <c r="C17" s="61">
        <f t="shared" si="0"/>
        <v>0.5</v>
      </c>
      <c r="D17" s="97">
        <f t="shared" si="1"/>
        <v>6.4539231867207772E-3</v>
      </c>
      <c r="E17" s="111">
        <v>7.3373470164480245E-2</v>
      </c>
      <c r="F17" s="63">
        <f t="shared" si="2"/>
        <v>0.4</v>
      </c>
      <c r="G17" s="97">
        <f t="shared" si="3"/>
        <v>2.9349388065792095E-2</v>
      </c>
      <c r="H17" s="98">
        <v>1.2886535207113654E-2</v>
      </c>
      <c r="I17" s="63">
        <f t="shared" si="4"/>
        <v>0.1</v>
      </c>
      <c r="J17" s="62">
        <f t="shared" si="5"/>
        <v>1.2886535207113658E-3</v>
      </c>
      <c r="K17" s="64">
        <f t="shared" si="6"/>
        <v>3.7091964773224233E-2</v>
      </c>
      <c r="L17" s="99">
        <v>15418520</v>
      </c>
      <c r="M17" s="66">
        <f t="shared" si="7"/>
        <v>571903.20069525333</v>
      </c>
      <c r="N17" s="67">
        <v>100000</v>
      </c>
      <c r="O17" s="80">
        <f t="shared" si="8"/>
        <v>671903.20069525333</v>
      </c>
    </row>
    <row r="18" spans="1:15" ht="15.75" x14ac:dyDescent="0.25">
      <c r="A18" s="110" t="s">
        <v>41</v>
      </c>
      <c r="B18" s="96">
        <v>3.0500582167867565E-3</v>
      </c>
      <c r="C18" s="61">
        <f t="shared" si="0"/>
        <v>0.5</v>
      </c>
      <c r="D18" s="97">
        <f t="shared" si="1"/>
        <v>1.5250291083933787E-3</v>
      </c>
      <c r="E18" s="111">
        <v>7.3373470164480245E-2</v>
      </c>
      <c r="F18" s="63">
        <f t="shared" si="2"/>
        <v>0.4</v>
      </c>
      <c r="G18" s="97">
        <f t="shared" si="3"/>
        <v>2.9349388065792095E-2</v>
      </c>
      <c r="H18" s="98">
        <v>1.2886535207113655E-2</v>
      </c>
      <c r="I18" s="63">
        <f t="shared" si="4"/>
        <v>0.1</v>
      </c>
      <c r="J18" s="62">
        <f t="shared" si="5"/>
        <v>1.288653520711366E-3</v>
      </c>
      <c r="K18" s="64">
        <f t="shared" si="6"/>
        <v>3.2163070694896836E-2</v>
      </c>
      <c r="L18" s="99">
        <v>15418520</v>
      </c>
      <c r="M18" s="66">
        <f t="shared" si="7"/>
        <v>495906.94877068076</v>
      </c>
      <c r="N18" s="67">
        <v>100000</v>
      </c>
      <c r="O18" s="80">
        <f t="shared" si="8"/>
        <v>595906.9487706807</v>
      </c>
    </row>
    <row r="19" spans="1:15" ht="15.75" x14ac:dyDescent="0.25">
      <c r="A19" s="110" t="s">
        <v>42</v>
      </c>
      <c r="B19" s="96">
        <v>6.6662072386091346E-3</v>
      </c>
      <c r="C19" s="61">
        <f t="shared" si="0"/>
        <v>0.5</v>
      </c>
      <c r="D19" s="97">
        <f t="shared" si="1"/>
        <v>3.3331036193045682E-3</v>
      </c>
      <c r="E19" s="111">
        <v>7.3373470164480245E-2</v>
      </c>
      <c r="F19" s="63">
        <f t="shared" si="2"/>
        <v>0.4</v>
      </c>
      <c r="G19" s="97">
        <f t="shared" si="3"/>
        <v>2.9349388065792095E-2</v>
      </c>
      <c r="H19" s="98">
        <v>1.2886535207113655E-2</v>
      </c>
      <c r="I19" s="63">
        <f t="shared" si="4"/>
        <v>0.1</v>
      </c>
      <c r="J19" s="62">
        <f t="shared" si="5"/>
        <v>1.288653520711366E-3</v>
      </c>
      <c r="K19" s="64">
        <f t="shared" si="6"/>
        <v>3.3971145205808025E-2</v>
      </c>
      <c r="L19" s="99">
        <v>15418520</v>
      </c>
      <c r="M19" s="66">
        <f t="shared" si="7"/>
        <v>523784.78177865513</v>
      </c>
      <c r="N19" s="67">
        <v>100000</v>
      </c>
      <c r="O19" s="80">
        <f t="shared" si="8"/>
        <v>623784.78177865513</v>
      </c>
    </row>
    <row r="20" spans="1:15" ht="15.75" x14ac:dyDescent="0.25">
      <c r="A20" s="33" t="s">
        <v>31</v>
      </c>
      <c r="B20" s="96">
        <v>7.289266111603683E-2</v>
      </c>
      <c r="C20" s="61">
        <f t="shared" si="0"/>
        <v>0.5</v>
      </c>
      <c r="D20" s="97">
        <f t="shared" si="1"/>
        <v>3.6446330558018422E-2</v>
      </c>
      <c r="E20" s="111">
        <v>2.2151188863429143E-2</v>
      </c>
      <c r="F20" s="63">
        <f t="shared" si="2"/>
        <v>0.4</v>
      </c>
      <c r="G20" s="97">
        <f t="shared" si="3"/>
        <v>8.8604755453716554E-3</v>
      </c>
      <c r="H20" s="98">
        <v>2.7049293057168244E-2</v>
      </c>
      <c r="I20" s="63">
        <f t="shared" si="4"/>
        <v>0.1</v>
      </c>
      <c r="J20" s="62">
        <f t="shared" si="5"/>
        <v>2.7049293057168251E-3</v>
      </c>
      <c r="K20" s="64">
        <f t="shared" si="6"/>
        <v>4.8011735409106901E-2</v>
      </c>
      <c r="L20" s="99">
        <v>15418520</v>
      </c>
      <c r="M20" s="66">
        <f t="shared" si="7"/>
        <v>740269.90264002292</v>
      </c>
      <c r="N20" s="67">
        <v>100000</v>
      </c>
      <c r="O20" s="80">
        <f t="shared" si="8"/>
        <v>840269.90264002292</v>
      </c>
    </row>
    <row r="21" spans="1:15" ht="15.75" x14ac:dyDescent="0.25">
      <c r="A21" s="110" t="s">
        <v>43</v>
      </c>
      <c r="B21" s="96">
        <v>5.8705430137156706E-2</v>
      </c>
      <c r="C21" s="61">
        <f t="shared" si="0"/>
        <v>0.5</v>
      </c>
      <c r="D21" s="97">
        <f t="shared" si="1"/>
        <v>2.935271506857836E-2</v>
      </c>
      <c r="E21" s="111">
        <v>2.2151188863429143E-2</v>
      </c>
      <c r="F21" s="63">
        <f t="shared" si="2"/>
        <v>0.4</v>
      </c>
      <c r="G21" s="97">
        <f t="shared" si="3"/>
        <v>8.8604755453716554E-3</v>
      </c>
      <c r="H21" s="98">
        <v>2.7049293057168244E-2</v>
      </c>
      <c r="I21" s="63">
        <f t="shared" si="4"/>
        <v>0.1</v>
      </c>
      <c r="J21" s="62">
        <f t="shared" si="5"/>
        <v>2.7049293057168251E-3</v>
      </c>
      <c r="K21" s="64">
        <f t="shared" si="6"/>
        <v>4.0918119919666845E-2</v>
      </c>
      <c r="L21" s="99">
        <v>15418520</v>
      </c>
      <c r="M21" s="66">
        <f t="shared" si="7"/>
        <v>630896.85034378164</v>
      </c>
      <c r="N21" s="67">
        <v>100000</v>
      </c>
      <c r="O21" s="80">
        <f t="shared" si="8"/>
        <v>730896.85034378164</v>
      </c>
    </row>
    <row r="22" spans="1:15" ht="15.75" x14ac:dyDescent="0.25">
      <c r="A22" s="110" t="s">
        <v>44</v>
      </c>
      <c r="B22" s="113">
        <v>1.8182191326723635E-2</v>
      </c>
      <c r="C22" s="61">
        <f t="shared" si="0"/>
        <v>0.5</v>
      </c>
      <c r="D22" s="97">
        <f t="shared" si="1"/>
        <v>9.091095663361819E-3</v>
      </c>
      <c r="E22" s="112">
        <v>2.2151188863429143E-2</v>
      </c>
      <c r="F22" s="63">
        <f>$F$4</f>
        <v>0.4</v>
      </c>
      <c r="G22" s="97">
        <f t="shared" si="3"/>
        <v>8.8604755453716554E-3</v>
      </c>
      <c r="H22" s="114">
        <v>2.7049293057168244E-2</v>
      </c>
      <c r="I22" s="63">
        <f t="shared" si="4"/>
        <v>0.1</v>
      </c>
      <c r="J22" s="62">
        <f t="shared" si="5"/>
        <v>2.7049293057168251E-3</v>
      </c>
      <c r="K22" s="64">
        <f>D22+G22+J22</f>
        <v>2.06565005144503E-2</v>
      </c>
      <c r="L22" s="99">
        <v>15418520</v>
      </c>
      <c r="M22" s="66">
        <f t="shared" si="7"/>
        <v>318492.66631206224</v>
      </c>
      <c r="N22" s="67">
        <v>100000</v>
      </c>
      <c r="O22" s="80">
        <f t="shared" si="8"/>
        <v>418492.66631206224</v>
      </c>
    </row>
    <row r="23" spans="1:15" ht="15.75" x14ac:dyDescent="0.25">
      <c r="A23" s="110" t="s">
        <v>45</v>
      </c>
      <c r="B23" s="113">
        <v>2.5301415536342184E-3</v>
      </c>
      <c r="C23" s="61">
        <f t="shared" si="0"/>
        <v>0.5</v>
      </c>
      <c r="D23" s="62">
        <f t="shared" si="1"/>
        <v>1.2650707768171094E-3</v>
      </c>
      <c r="E23" s="115">
        <v>2.2151188863429143E-2</v>
      </c>
      <c r="F23" s="63">
        <f t="shared" ref="F23:F27" si="9">$F$4</f>
        <v>0.4</v>
      </c>
      <c r="G23" s="97">
        <f t="shared" si="3"/>
        <v>8.8604755453716554E-3</v>
      </c>
      <c r="H23" s="114">
        <v>2.7049293057168244E-2</v>
      </c>
      <c r="I23" s="63">
        <f t="shared" si="4"/>
        <v>0.1</v>
      </c>
      <c r="J23" s="62">
        <f t="shared" si="5"/>
        <v>2.7049293057168251E-3</v>
      </c>
      <c r="K23" s="64">
        <f t="shared" ref="K23:K27" si="10">D23+G23+J23</f>
        <v>1.283047562790559E-2</v>
      </c>
      <c r="L23" s="99">
        <v>15418520</v>
      </c>
      <c r="M23" s="66">
        <f t="shared" si="7"/>
        <v>197826.94507837488</v>
      </c>
      <c r="N23" s="67">
        <v>100000</v>
      </c>
      <c r="O23" s="80">
        <f t="shared" si="8"/>
        <v>297826.94507837488</v>
      </c>
    </row>
    <row r="24" spans="1:15" ht="15.75" x14ac:dyDescent="0.25">
      <c r="A24" s="33" t="s">
        <v>32</v>
      </c>
      <c r="B24" s="113">
        <v>1.9018437260599819E-2</v>
      </c>
      <c r="C24" s="61">
        <f t="shared" si="0"/>
        <v>0.5</v>
      </c>
      <c r="D24" s="62">
        <f t="shared" si="1"/>
        <v>9.5092186302999111E-3</v>
      </c>
      <c r="E24" s="115">
        <v>2.4074397278863138E-2</v>
      </c>
      <c r="F24" s="63">
        <f>$F$4</f>
        <v>0.4</v>
      </c>
      <c r="G24" s="62">
        <f t="shared" si="3"/>
        <v>9.6297589115452529E-3</v>
      </c>
      <c r="H24" s="116">
        <v>3.4762036284301779E-3</v>
      </c>
      <c r="I24" s="63">
        <f t="shared" si="4"/>
        <v>0.1</v>
      </c>
      <c r="J24" s="62">
        <f t="shared" si="5"/>
        <v>3.4762036284301787E-4</v>
      </c>
      <c r="K24" s="64">
        <f t="shared" si="10"/>
        <v>1.9486597904688183E-2</v>
      </c>
      <c r="L24" s="99">
        <v>15418520</v>
      </c>
      <c r="M24" s="66">
        <f t="shared" si="7"/>
        <v>300454.49952539284</v>
      </c>
      <c r="N24" s="67">
        <v>100000</v>
      </c>
      <c r="O24" s="80">
        <f t="shared" si="8"/>
        <v>400454.49952539284</v>
      </c>
    </row>
    <row r="25" spans="1:15" ht="30" x14ac:dyDescent="0.25">
      <c r="A25" s="110" t="s">
        <v>46</v>
      </c>
      <c r="B25" s="113">
        <v>3.3858531621971852E-3</v>
      </c>
      <c r="C25" s="61">
        <f t="shared" si="0"/>
        <v>0.5</v>
      </c>
      <c r="D25" s="62">
        <f t="shared" si="1"/>
        <v>1.6929265810985931E-3</v>
      </c>
      <c r="E25" s="117">
        <v>2.4074397278863138E-2</v>
      </c>
      <c r="F25" s="63">
        <f>$F$4</f>
        <v>0.4</v>
      </c>
      <c r="G25" s="62">
        <f t="shared" si="3"/>
        <v>9.6297589115452529E-3</v>
      </c>
      <c r="H25" s="118">
        <v>3.4762036284301787E-3</v>
      </c>
      <c r="I25" s="63">
        <f t="shared" si="4"/>
        <v>0.1</v>
      </c>
      <c r="J25" s="62">
        <f t="shared" si="5"/>
        <v>3.4762036284301798E-4</v>
      </c>
      <c r="K25" s="64">
        <f t="shared" si="10"/>
        <v>1.1670305855486864E-2</v>
      </c>
      <c r="L25" s="99">
        <v>15418520</v>
      </c>
      <c r="M25" s="119">
        <f t="shared" si="7"/>
        <v>179938.84423894132</v>
      </c>
      <c r="N25" s="67">
        <v>100000</v>
      </c>
      <c r="O25" s="80">
        <f t="shared" si="8"/>
        <v>279938.84423894132</v>
      </c>
    </row>
    <row r="26" spans="1:15" ht="15.75" x14ac:dyDescent="0.25">
      <c r="A26" s="110" t="s">
        <v>47</v>
      </c>
      <c r="B26" s="113">
        <v>1.226911021449369E-3</v>
      </c>
      <c r="C26" s="61">
        <f t="shared" si="0"/>
        <v>0.5</v>
      </c>
      <c r="D26" s="62">
        <f t="shared" si="1"/>
        <v>6.134555107246846E-4</v>
      </c>
      <c r="E26" s="117">
        <v>2.4074397278863138E-2</v>
      </c>
      <c r="F26" s="63">
        <f>$F$4</f>
        <v>0.4</v>
      </c>
      <c r="G26" s="62">
        <f t="shared" si="3"/>
        <v>9.6297589115452529E-3</v>
      </c>
      <c r="H26" s="118">
        <v>3.4762036284301787E-3</v>
      </c>
      <c r="I26" s="63">
        <f t="shared" si="4"/>
        <v>0.1</v>
      </c>
      <c r="J26" s="62">
        <f t="shared" si="5"/>
        <v>3.4762036284301798E-4</v>
      </c>
      <c r="K26" s="64">
        <f t="shared" si="10"/>
        <v>1.0590834785112956E-2</v>
      </c>
      <c r="L26" s="99">
        <v>15418520</v>
      </c>
      <c r="M26" s="119">
        <f t="shared" si="7"/>
        <v>163294.99795095981</v>
      </c>
      <c r="N26" s="67">
        <v>100000</v>
      </c>
      <c r="O26" s="80">
        <f t="shared" si="8"/>
        <v>263294.99795095983</v>
      </c>
    </row>
    <row r="27" spans="1:15" ht="15.75" x14ac:dyDescent="0.25">
      <c r="A27" s="110" t="s">
        <v>48</v>
      </c>
      <c r="B27" s="113">
        <v>2.445923474091124E-3</v>
      </c>
      <c r="C27" s="61">
        <f t="shared" si="0"/>
        <v>0.5</v>
      </c>
      <c r="D27" s="62">
        <f t="shared" si="1"/>
        <v>1.2229617370455622E-3</v>
      </c>
      <c r="E27" s="117">
        <v>2.4074397278863138E-2</v>
      </c>
      <c r="F27" s="63">
        <f t="shared" si="9"/>
        <v>0.4</v>
      </c>
      <c r="G27" s="62">
        <f t="shared" si="3"/>
        <v>9.6297589115452529E-3</v>
      </c>
      <c r="H27" s="118">
        <v>3.4762036284301787E-3</v>
      </c>
      <c r="I27" s="63">
        <f t="shared" si="4"/>
        <v>0.1</v>
      </c>
      <c r="J27" s="62">
        <f t="shared" si="5"/>
        <v>3.4762036284301798E-4</v>
      </c>
      <c r="K27" s="64">
        <f t="shared" si="10"/>
        <v>1.1200341011433832E-2</v>
      </c>
      <c r="L27" s="99">
        <v>15418520</v>
      </c>
      <c r="M27" s="119">
        <f t="shared" si="7"/>
        <v>172692.68189161277</v>
      </c>
      <c r="N27" s="67">
        <v>100000</v>
      </c>
      <c r="O27" s="80">
        <f t="shared" si="8"/>
        <v>272692.68189161277</v>
      </c>
    </row>
    <row r="28" spans="1:15" ht="16.5" thickBot="1" x14ac:dyDescent="0.3">
      <c r="A28" s="68" t="s">
        <v>16</v>
      </c>
      <c r="B28" s="69">
        <f>SUM(B6:B27)</f>
        <v>0.99999999999999978</v>
      </c>
      <c r="C28" s="70"/>
      <c r="D28" s="71"/>
      <c r="E28" s="69">
        <f>SUM(E6:E27)</f>
        <v>1.0000000000000002</v>
      </c>
      <c r="F28" s="70"/>
      <c r="G28" s="72"/>
      <c r="H28" s="69">
        <f>SUM(H6:H27)</f>
        <v>0.99999999999999978</v>
      </c>
      <c r="I28" s="70"/>
      <c r="J28" s="72"/>
      <c r="K28" s="73"/>
      <c r="L28" s="125"/>
      <c r="M28" s="126"/>
      <c r="N28" s="67"/>
      <c r="O28" s="53"/>
    </row>
    <row r="29" spans="1:15" ht="16.5" thickBot="1" x14ac:dyDescent="0.3">
      <c r="A29" s="76"/>
      <c r="B29" s="76"/>
      <c r="C29" s="76"/>
      <c r="D29" s="76"/>
      <c r="E29" s="76"/>
      <c r="F29" s="76"/>
      <c r="G29" s="76"/>
      <c r="H29" s="77"/>
      <c r="I29" s="149" t="s">
        <v>19</v>
      </c>
      <c r="J29" s="150"/>
      <c r="K29" s="78">
        <f>SUM(K6:K28)</f>
        <v>1</v>
      </c>
      <c r="L29" s="127"/>
      <c r="M29" s="124">
        <f>SUM(M6:M28)</f>
        <v>15418520.000000004</v>
      </c>
      <c r="N29" s="67">
        <f>SUM(N6:N27)</f>
        <v>2200000</v>
      </c>
      <c r="O29" s="67">
        <f>SUM(O6:O27)</f>
        <v>17618520.000000004</v>
      </c>
    </row>
  </sheetData>
  <mergeCells count="14">
    <mergeCell ref="A2:A5"/>
    <mergeCell ref="B2:D2"/>
    <mergeCell ref="E2:G2"/>
    <mergeCell ref="H2:J2"/>
    <mergeCell ref="K2:K5"/>
    <mergeCell ref="I29:J29"/>
    <mergeCell ref="M2:M5"/>
    <mergeCell ref="C3:D3"/>
    <mergeCell ref="F3:G3"/>
    <mergeCell ref="I3:J3"/>
    <mergeCell ref="C4:D4"/>
    <mergeCell ref="F4:G4"/>
    <mergeCell ref="I4:J4"/>
    <mergeCell ref="L2:L5"/>
  </mergeCells>
  <pageMargins left="0.25" right="0.25" top="0.75" bottom="0.75" header="0.3" footer="0.3"/>
  <pageSetup scale="62" fitToHeight="0" orientation="landscape" r:id="rId1"/>
  <headerFooter>
    <oddHeader>&amp;CHurricane Harvey
Regional Method of Distribution Allocation 
GCRPC - Infrastructure Factors - 20% Impacted Areas
Summary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5"/>
  <sheetViews>
    <sheetView zoomScale="80" zoomScaleNormal="80" workbookViewId="0">
      <selection activeCell="I10" sqref="I10"/>
    </sheetView>
  </sheetViews>
  <sheetFormatPr defaultRowHeight="15" x14ac:dyDescent="0.25"/>
  <cols>
    <col min="1" max="1" width="29.28515625" customWidth="1"/>
    <col min="2" max="2" width="22.140625" customWidth="1"/>
    <col min="3" max="3" width="21.28515625" customWidth="1"/>
    <col min="4" max="4" width="21.7109375" customWidth="1"/>
    <col min="5" max="5" width="20.140625" customWidth="1"/>
    <col min="6" max="6" width="20" customWidth="1"/>
    <col min="7" max="7" width="13.42578125" customWidth="1"/>
    <col min="8" max="8" width="18" customWidth="1"/>
    <col min="10" max="10" width="15.140625" bestFit="1" customWidth="1"/>
    <col min="12" max="12" width="15.140625" bestFit="1" customWidth="1"/>
    <col min="14" max="14" width="15.140625" bestFit="1" customWidth="1"/>
  </cols>
  <sheetData>
    <row r="1" spans="1:14" ht="20.25" x14ac:dyDescent="0.3">
      <c r="A1" s="5" t="s">
        <v>11</v>
      </c>
      <c r="B1" s="133" t="s">
        <v>52</v>
      </c>
      <c r="C1" s="6"/>
      <c r="D1" s="7"/>
      <c r="E1" s="7"/>
      <c r="F1" s="7"/>
      <c r="G1" s="8"/>
      <c r="H1" s="8"/>
    </row>
    <row r="2" spans="1:14" ht="21" thickBot="1" x14ac:dyDescent="0.35">
      <c r="A2" s="161"/>
      <c r="B2" s="162"/>
      <c r="C2" s="162"/>
      <c r="D2" s="9"/>
      <c r="E2" s="9"/>
      <c r="F2" s="8"/>
      <c r="G2" s="8"/>
      <c r="H2" s="8"/>
      <c r="J2" s="2"/>
      <c r="L2" s="2"/>
      <c r="N2" s="3"/>
    </row>
    <row r="3" spans="1:14" ht="15.75" x14ac:dyDescent="0.25">
      <c r="A3" s="163" t="s">
        <v>0</v>
      </c>
      <c r="B3" s="167" t="s">
        <v>13</v>
      </c>
      <c r="C3" s="168"/>
      <c r="D3" s="167" t="s">
        <v>14</v>
      </c>
      <c r="E3" s="168"/>
      <c r="F3" s="10" t="s">
        <v>1</v>
      </c>
      <c r="G3" s="165"/>
      <c r="H3" s="166"/>
      <c r="J3" s="2"/>
      <c r="L3" s="2"/>
      <c r="N3" s="3"/>
    </row>
    <row r="4" spans="1:14" x14ac:dyDescent="0.25">
      <c r="A4" s="164"/>
      <c r="B4" s="11" t="s">
        <v>0</v>
      </c>
      <c r="C4" s="12" t="s">
        <v>0</v>
      </c>
      <c r="D4" s="11" t="s">
        <v>0</v>
      </c>
      <c r="E4" s="13" t="s">
        <v>0</v>
      </c>
      <c r="F4" s="14" t="s">
        <v>0</v>
      </c>
      <c r="G4" s="15" t="s">
        <v>0</v>
      </c>
      <c r="H4" s="16" t="s">
        <v>0</v>
      </c>
      <c r="J4" s="2"/>
    </row>
    <row r="5" spans="1:14" s="1" customFormat="1" ht="63.75" thickBot="1" x14ac:dyDescent="0.3">
      <c r="A5" s="17" t="s">
        <v>5</v>
      </c>
      <c r="B5" s="18" t="s">
        <v>12</v>
      </c>
      <c r="C5" s="19" t="s">
        <v>15</v>
      </c>
      <c r="D5" s="18" t="s">
        <v>12</v>
      </c>
      <c r="E5" s="20" t="s">
        <v>15</v>
      </c>
      <c r="F5" s="21" t="s">
        <v>2</v>
      </c>
      <c r="G5" s="22" t="s">
        <v>3</v>
      </c>
      <c r="H5" s="23" t="s">
        <v>24</v>
      </c>
    </row>
    <row r="6" spans="1:14" ht="31.5" x14ac:dyDescent="0.25">
      <c r="A6" s="24" t="s">
        <v>55</v>
      </c>
      <c r="B6" s="25">
        <v>2545544.8651423124</v>
      </c>
      <c r="C6" s="26">
        <f t="shared" ref="C6:C30" si="0">B6/$B$32</f>
        <v>0.13811478594008733</v>
      </c>
      <c r="D6" s="27">
        <v>3515650.9650100269</v>
      </c>
      <c r="E6" s="28">
        <f t="shared" ref="E6:E19" si="1">D6/$D$32</f>
        <v>9.7536164582429516E-2</v>
      </c>
      <c r="F6" s="120">
        <f>B6+D6</f>
        <v>6061195.8301523393</v>
      </c>
      <c r="G6" s="29">
        <f>F6/F32</f>
        <v>0.11126515964340826</v>
      </c>
      <c r="H6" s="66">
        <f>F6*0.7</f>
        <v>4242837.0811066376</v>
      </c>
    </row>
    <row r="7" spans="1:14" ht="15.75" x14ac:dyDescent="0.25">
      <c r="A7" s="30" t="s">
        <v>25</v>
      </c>
      <c r="B7" s="25">
        <v>2441507.6916565467</v>
      </c>
      <c r="C7" s="26">
        <f t="shared" si="0"/>
        <v>0.13246999368261717</v>
      </c>
      <c r="D7" s="27">
        <v>6056722.4412658326</v>
      </c>
      <c r="E7" s="28">
        <f t="shared" si="1"/>
        <v>0.16803416571807311</v>
      </c>
      <c r="F7" s="120">
        <f>B7+D7</f>
        <v>8498230.1329223793</v>
      </c>
      <c r="G7" s="29">
        <f>F7/F32</f>
        <v>0.15600171301547699</v>
      </c>
      <c r="H7" s="66">
        <f>F7*0.7</f>
        <v>5948761.093045665</v>
      </c>
    </row>
    <row r="8" spans="1:14" ht="15.75" x14ac:dyDescent="0.25">
      <c r="A8" s="31" t="s">
        <v>56</v>
      </c>
      <c r="B8" s="25">
        <v>1858095.1896401593</v>
      </c>
      <c r="C8" s="26">
        <f t="shared" si="0"/>
        <v>0.10081551611509676</v>
      </c>
      <c r="D8" s="27">
        <v>3740300.8286076752</v>
      </c>
      <c r="E8" s="28">
        <f t="shared" si="1"/>
        <v>0.10376871903318628</v>
      </c>
      <c r="F8" s="120">
        <f t="shared" ref="F8:F31" si="2">B8+D8</f>
        <v>5598396.0182478344</v>
      </c>
      <c r="G8" s="29">
        <f>F8/F32</f>
        <v>0.10276955969952725</v>
      </c>
      <c r="H8" s="66">
        <f>F8*0.7</f>
        <v>3918877.2127734837</v>
      </c>
    </row>
    <row r="9" spans="1:14" ht="30.75" x14ac:dyDescent="0.25">
      <c r="A9" s="32" t="s">
        <v>26</v>
      </c>
      <c r="B9" s="25">
        <v>1761429.2535609822</v>
      </c>
      <c r="C9" s="26">
        <f t="shared" si="0"/>
        <v>9.557066843941954E-2</v>
      </c>
      <c r="D9" s="27">
        <v>5113394.7651164662</v>
      </c>
      <c r="E9" s="28">
        <f t="shared" si="1"/>
        <v>0.14186303428557526</v>
      </c>
      <c r="F9" s="120">
        <f t="shared" si="2"/>
        <v>6874824.0186774489</v>
      </c>
      <c r="G9" s="29">
        <f>F9/F32</f>
        <v>0.12620090381393576</v>
      </c>
      <c r="H9" s="66">
        <f>F9*0.7</f>
        <v>4812376.8130742135</v>
      </c>
    </row>
    <row r="10" spans="1:14" ht="15.75" x14ac:dyDescent="0.25">
      <c r="A10" s="33" t="s">
        <v>27</v>
      </c>
      <c r="B10" s="34">
        <v>2124398.2699070591</v>
      </c>
      <c r="C10" s="26">
        <f t="shared" si="0"/>
        <v>0.11526444350581179</v>
      </c>
      <c r="D10" s="27">
        <v>2196247.3130504871</v>
      </c>
      <c r="E10" s="28">
        <f t="shared" si="1"/>
        <v>6.0931401188968698E-2</v>
      </c>
      <c r="F10" s="120">
        <f t="shared" si="2"/>
        <v>4320645.5829575462</v>
      </c>
      <c r="G10" s="29">
        <f>F10/F32</f>
        <v>7.931393969468159E-2</v>
      </c>
      <c r="H10" s="66">
        <f t="shared" ref="H10:H27" si="3">F10*0.7</f>
        <v>3024451.9080702821</v>
      </c>
    </row>
    <row r="11" spans="1:14" ht="15.75" x14ac:dyDescent="0.25">
      <c r="A11" s="35" t="s">
        <v>33</v>
      </c>
      <c r="B11" s="36">
        <v>0</v>
      </c>
      <c r="C11" s="26">
        <f t="shared" si="0"/>
        <v>0</v>
      </c>
      <c r="D11" s="27">
        <v>1031252.1782139557</v>
      </c>
      <c r="E11" s="28">
        <f t="shared" si="1"/>
        <v>2.8610457403577445E-2</v>
      </c>
      <c r="F11" s="120">
        <f t="shared" si="2"/>
        <v>1031252.1782139557</v>
      </c>
      <c r="G11" s="29">
        <f>F11/F32</f>
        <v>1.8930660129934197E-2</v>
      </c>
      <c r="H11" s="66">
        <f t="shared" si="3"/>
        <v>721876.52474976901</v>
      </c>
    </row>
    <row r="12" spans="1:14" ht="15.75" x14ac:dyDescent="0.25">
      <c r="A12" s="35" t="s">
        <v>34</v>
      </c>
      <c r="B12" s="36">
        <v>0</v>
      </c>
      <c r="C12" s="26">
        <f t="shared" si="0"/>
        <v>0</v>
      </c>
      <c r="D12" s="27">
        <v>1536581.2644785196</v>
      </c>
      <c r="E12" s="28">
        <f t="shared" si="1"/>
        <v>4.2630012079719379E-2</v>
      </c>
      <c r="F12" s="120">
        <f t="shared" si="2"/>
        <v>1536581.2644785196</v>
      </c>
      <c r="G12" s="29">
        <f>F12/F32</f>
        <v>2.8206968474235154E-2</v>
      </c>
      <c r="H12" s="66">
        <f t="shared" si="3"/>
        <v>1075606.8851349636</v>
      </c>
    </row>
    <row r="13" spans="1:14" ht="15.75" x14ac:dyDescent="0.25">
      <c r="A13" s="33" t="s">
        <v>28</v>
      </c>
      <c r="B13" s="37">
        <v>1952613.7390608918</v>
      </c>
      <c r="C13" s="26">
        <f t="shared" si="0"/>
        <v>0.10594385205581183</v>
      </c>
      <c r="D13" s="27">
        <v>866608.31391164428</v>
      </c>
      <c r="E13" s="28">
        <f t="shared" si="1"/>
        <v>2.4042674308525049E-2</v>
      </c>
      <c r="F13" s="120">
        <f t="shared" si="2"/>
        <v>2819222.0529725361</v>
      </c>
      <c r="G13" s="29">
        <f>F13/F32</f>
        <v>5.1752360521623748E-2</v>
      </c>
      <c r="H13" s="66">
        <f t="shared" si="3"/>
        <v>1973455.4370807752</v>
      </c>
    </row>
    <row r="14" spans="1:14" ht="15.75" x14ac:dyDescent="0.25">
      <c r="A14" s="35" t="s">
        <v>35</v>
      </c>
      <c r="B14" s="36">
        <v>0</v>
      </c>
      <c r="C14" s="26">
        <f t="shared" si="0"/>
        <v>0</v>
      </c>
      <c r="D14" s="27">
        <v>1426976.9711915546</v>
      </c>
      <c r="E14" s="28">
        <f t="shared" si="1"/>
        <v>3.9589214658309883E-2</v>
      </c>
      <c r="F14" s="120">
        <f t="shared" si="2"/>
        <v>1426976.9711915546</v>
      </c>
      <c r="G14" s="29">
        <f>F14/F32</f>
        <v>2.6194966299761511E-2</v>
      </c>
      <c r="H14" s="66">
        <f t="shared" si="3"/>
        <v>998883.87983408815</v>
      </c>
    </row>
    <row r="15" spans="1:14" ht="15.75" x14ac:dyDescent="0.25">
      <c r="A15" s="35" t="s">
        <v>36</v>
      </c>
      <c r="B15" s="36">
        <v>0</v>
      </c>
      <c r="C15" s="26">
        <f t="shared" si="0"/>
        <v>0</v>
      </c>
      <c r="D15" s="27">
        <v>1416382.7502993627</v>
      </c>
      <c r="E15" s="28">
        <f t="shared" si="1"/>
        <v>3.9295294788889483E-2</v>
      </c>
      <c r="F15" s="120">
        <f t="shared" si="2"/>
        <v>1416382.7502993627</v>
      </c>
      <c r="G15" s="29">
        <f>F15/F32</f>
        <v>2.6000488557761606E-2</v>
      </c>
      <c r="H15" s="66">
        <f t="shared" si="3"/>
        <v>991467.9252095538</v>
      </c>
    </row>
    <row r="16" spans="1:14" ht="15.75" x14ac:dyDescent="0.25">
      <c r="A16" s="35" t="s">
        <v>37</v>
      </c>
      <c r="B16" s="36">
        <v>0</v>
      </c>
      <c r="C16" s="26">
        <f t="shared" si="0"/>
        <v>0</v>
      </c>
      <c r="D16" s="27">
        <v>793105.04683661519</v>
      </c>
      <c r="E16" s="28">
        <f t="shared" si="1"/>
        <v>2.2003442648121624E-2</v>
      </c>
      <c r="F16" s="120">
        <f t="shared" si="2"/>
        <v>793105.04683661519</v>
      </c>
      <c r="G16" s="29">
        <f>F16/F32</f>
        <v>1.4559001577094874E-2</v>
      </c>
      <c r="H16" s="66">
        <f t="shared" si="3"/>
        <v>555173.53278563055</v>
      </c>
    </row>
    <row r="17" spans="1:8" ht="15.75" x14ac:dyDescent="0.25">
      <c r="A17" s="33" t="s">
        <v>29</v>
      </c>
      <c r="B17" s="34">
        <v>1583332.7588129495</v>
      </c>
      <c r="C17" s="26">
        <f t="shared" si="0"/>
        <v>8.5907605892129008E-2</v>
      </c>
      <c r="D17" s="27">
        <v>723029.8813429079</v>
      </c>
      <c r="E17" s="28">
        <f t="shared" si="1"/>
        <v>2.0059318233394428E-2</v>
      </c>
      <c r="F17" s="120">
        <f t="shared" si="2"/>
        <v>2306362.6401558574</v>
      </c>
      <c r="G17" s="29">
        <f>F17/F32</f>
        <v>4.2337818236452579E-2</v>
      </c>
      <c r="H17" s="66">
        <f t="shared" si="3"/>
        <v>1614453.8481091</v>
      </c>
    </row>
    <row r="18" spans="1:8" ht="15.75" x14ac:dyDescent="0.25">
      <c r="A18" s="35" t="s">
        <v>38</v>
      </c>
      <c r="B18" s="36">
        <v>0</v>
      </c>
      <c r="C18" s="26">
        <f t="shared" si="0"/>
        <v>0</v>
      </c>
      <c r="D18" s="27">
        <v>477107.67957649549</v>
      </c>
      <c r="E18" s="28">
        <f t="shared" si="1"/>
        <v>1.323659647156736E-2</v>
      </c>
      <c r="F18" s="120">
        <f t="shared" si="2"/>
        <v>477107.67957649549</v>
      </c>
      <c r="G18" s="29">
        <f>F18/F32</f>
        <v>8.7582489697978667E-3</v>
      </c>
      <c r="H18" s="66">
        <f t="shared" si="3"/>
        <v>333975.3757035468</v>
      </c>
    </row>
    <row r="19" spans="1:8" ht="15.75" x14ac:dyDescent="0.25">
      <c r="A19" s="38" t="s">
        <v>30</v>
      </c>
      <c r="B19" s="37">
        <v>1667714.4996190616</v>
      </c>
      <c r="C19" s="26">
        <f t="shared" si="0"/>
        <v>9.048594439571557E-2</v>
      </c>
      <c r="D19" s="27">
        <v>903466.03762383957</v>
      </c>
      <c r="E19" s="28">
        <f t="shared" si="1"/>
        <v>2.5065233442496459E-2</v>
      </c>
      <c r="F19" s="120">
        <f t="shared" si="2"/>
        <v>2571180.537242901</v>
      </c>
      <c r="G19" s="29">
        <f>F19/F32</f>
        <v>4.7199071101645187E-2</v>
      </c>
      <c r="H19" s="66">
        <f t="shared" si="3"/>
        <v>1799826.3760700307</v>
      </c>
    </row>
    <row r="20" spans="1:8" ht="15.75" x14ac:dyDescent="0.25">
      <c r="A20" s="35" t="s">
        <v>39</v>
      </c>
      <c r="B20" s="37">
        <v>0</v>
      </c>
      <c r="C20" s="26">
        <f t="shared" si="0"/>
        <v>0</v>
      </c>
      <c r="D20" s="27">
        <v>852300.24424887996</v>
      </c>
      <c r="E20" s="28">
        <f t="shared" ref="E20:E23" si="4">D20/$D$32</f>
        <v>2.364571959050165E-2</v>
      </c>
      <c r="F20" s="120">
        <f t="shared" si="2"/>
        <v>852300.24424887996</v>
      </c>
      <c r="G20" s="29">
        <f>F20/F32</f>
        <v>1.5645645743487559E-2</v>
      </c>
      <c r="H20" s="66">
        <f t="shared" si="3"/>
        <v>596610.17097421596</v>
      </c>
    </row>
    <row r="21" spans="1:8" ht="15.75" x14ac:dyDescent="0.25">
      <c r="A21" s="35" t="s">
        <v>40</v>
      </c>
      <c r="B21" s="37">
        <v>0</v>
      </c>
      <c r="C21" s="26">
        <f t="shared" si="0"/>
        <v>0</v>
      </c>
      <c r="D21" s="27">
        <v>671903.20069525344</v>
      </c>
      <c r="E21" s="28">
        <f t="shared" si="4"/>
        <v>1.8640889502034654E-2</v>
      </c>
      <c r="F21" s="120">
        <f t="shared" si="2"/>
        <v>671903.20069525344</v>
      </c>
      <c r="G21" s="29">
        <f>F21/F32</f>
        <v>1.2334103530919143E-2</v>
      </c>
      <c r="H21" s="66">
        <f t="shared" si="3"/>
        <v>470332.24048667739</v>
      </c>
    </row>
    <row r="22" spans="1:8" ht="15.75" x14ac:dyDescent="0.25">
      <c r="A22" s="35" t="s">
        <v>41</v>
      </c>
      <c r="B22" s="37">
        <v>0</v>
      </c>
      <c r="C22" s="26">
        <f t="shared" si="0"/>
        <v>0</v>
      </c>
      <c r="D22" s="27">
        <v>595906.94877068093</v>
      </c>
      <c r="E22" s="28">
        <f t="shared" si="4"/>
        <v>1.6532493927748245E-2</v>
      </c>
      <c r="F22" s="120">
        <f t="shared" si="2"/>
        <v>595906.94877068093</v>
      </c>
      <c r="G22" s="29">
        <f>F22/F32</f>
        <v>1.0939042995071762E-2</v>
      </c>
      <c r="H22" s="66">
        <f t="shared" si="3"/>
        <v>417134.86413947662</v>
      </c>
    </row>
    <row r="23" spans="1:8" ht="15.75" x14ac:dyDescent="0.25">
      <c r="A23" s="35" t="s">
        <v>42</v>
      </c>
      <c r="B23" s="37">
        <v>0</v>
      </c>
      <c r="C23" s="26">
        <f t="shared" si="0"/>
        <v>0</v>
      </c>
      <c r="D23" s="27">
        <v>623784.78177865525</v>
      </c>
      <c r="E23" s="28">
        <f t="shared" si="4"/>
        <v>1.7305920225048357E-2</v>
      </c>
      <c r="F23" s="120">
        <f t="shared" si="2"/>
        <v>623784.78177865525</v>
      </c>
      <c r="G23" s="29">
        <f>F23/F32</f>
        <v>1.145079539955835E-2</v>
      </c>
      <c r="H23" s="66">
        <f t="shared" si="3"/>
        <v>436649.34724505863</v>
      </c>
    </row>
    <row r="24" spans="1:8" ht="15.75" x14ac:dyDescent="0.25">
      <c r="A24" s="33" t="s">
        <v>31</v>
      </c>
      <c r="B24" s="37">
        <v>1297009.5878550261</v>
      </c>
      <c r="C24" s="26">
        <f t="shared" si="0"/>
        <v>7.0372439331892495E-2</v>
      </c>
      <c r="D24" s="27">
        <v>840269.9026400228</v>
      </c>
      <c r="E24" s="28">
        <f>D24/$D$32</f>
        <v>2.3311956827695362E-2</v>
      </c>
      <c r="F24" s="120">
        <f t="shared" si="2"/>
        <v>2137279.4904950489</v>
      </c>
      <c r="G24" s="29">
        <f>F24/F32</f>
        <v>3.9233964777959832E-2</v>
      </c>
      <c r="H24" s="66">
        <f t="shared" si="3"/>
        <v>1496095.6433465341</v>
      </c>
    </row>
    <row r="25" spans="1:8" ht="15.75" x14ac:dyDescent="0.25">
      <c r="A25" s="35" t="s">
        <v>43</v>
      </c>
      <c r="B25" s="37">
        <v>0</v>
      </c>
      <c r="C25" s="26">
        <f t="shared" si="0"/>
        <v>0</v>
      </c>
      <c r="D25" s="27">
        <v>730896.85034378141</v>
      </c>
      <c r="E25" s="28">
        <f t="shared" ref="E25:E27" si="5">D25/$D$32</f>
        <v>2.027757482111342E-2</v>
      </c>
      <c r="F25" s="120">
        <f t="shared" si="2"/>
        <v>730896.85034378141</v>
      </c>
      <c r="G25" s="29">
        <f>F25/F32</f>
        <v>1.3417047892069373E-2</v>
      </c>
      <c r="H25" s="66">
        <f t="shared" si="3"/>
        <v>511627.79524064693</v>
      </c>
    </row>
    <row r="26" spans="1:8" ht="15.75" x14ac:dyDescent="0.25">
      <c r="A26" s="35" t="s">
        <v>44</v>
      </c>
      <c r="B26" s="37">
        <v>0</v>
      </c>
      <c r="C26" s="26">
        <f t="shared" si="0"/>
        <v>0</v>
      </c>
      <c r="D26" s="27">
        <v>418492.66631206224</v>
      </c>
      <c r="E26" s="28">
        <f t="shared" si="5"/>
        <v>1.1610415818919794E-2</v>
      </c>
      <c r="F26" s="120">
        <f t="shared" si="2"/>
        <v>418492.66631206224</v>
      </c>
      <c r="G26" s="29">
        <f>F26/F32</f>
        <v>7.682255223493889E-3</v>
      </c>
      <c r="H26" s="66">
        <f t="shared" si="3"/>
        <v>292944.86641844356</v>
      </c>
    </row>
    <row r="27" spans="1:8" ht="15.75" x14ac:dyDescent="0.25">
      <c r="A27" s="35" t="s">
        <v>45</v>
      </c>
      <c r="B27" s="37">
        <v>0</v>
      </c>
      <c r="C27" s="26">
        <f t="shared" si="0"/>
        <v>0</v>
      </c>
      <c r="D27" s="27">
        <v>297826.94507837493</v>
      </c>
      <c r="E27" s="28">
        <f t="shared" si="5"/>
        <v>8.2627366087701833E-3</v>
      </c>
      <c r="F27" s="120">
        <f t="shared" si="2"/>
        <v>297826.94507837493</v>
      </c>
      <c r="G27" s="29">
        <f>F27/F32</f>
        <v>5.4671988034778775E-3</v>
      </c>
      <c r="H27" s="66">
        <f t="shared" si="3"/>
        <v>208478.86155486244</v>
      </c>
    </row>
    <row r="28" spans="1:8" ht="15.75" x14ac:dyDescent="0.25">
      <c r="A28" s="33" t="s">
        <v>32</v>
      </c>
      <c r="B28" s="37">
        <v>1199001.1447450113</v>
      </c>
      <c r="C28" s="26">
        <f t="shared" si="0"/>
        <v>6.505475064141869E-2</v>
      </c>
      <c r="D28" s="27">
        <v>400454.49952539289</v>
      </c>
      <c r="E28" s="28">
        <f>D28/$D$32</f>
        <v>1.1109975467479822E-2</v>
      </c>
      <c r="F28" s="120">
        <f t="shared" si="2"/>
        <v>1599455.6442704042</v>
      </c>
      <c r="G28" s="29">
        <f>F28/F32</f>
        <v>2.9361151262757349E-2</v>
      </c>
      <c r="H28" s="66">
        <f>F28*0.7</f>
        <v>1119618.9509892829</v>
      </c>
    </row>
    <row r="29" spans="1:8" ht="15.75" x14ac:dyDescent="0.25">
      <c r="A29" s="35" t="s">
        <v>46</v>
      </c>
      <c r="B29" s="121">
        <v>0</v>
      </c>
      <c r="C29" s="26">
        <f t="shared" si="0"/>
        <v>0</v>
      </c>
      <c r="D29" s="27">
        <v>279938.84423894132</v>
      </c>
      <c r="E29" s="28">
        <f>D29/$D$32</f>
        <v>7.7664595992186633E-3</v>
      </c>
      <c r="F29" s="120">
        <f t="shared" si="2"/>
        <v>279938.84423894132</v>
      </c>
      <c r="G29" s="29">
        <f>F29/F32</f>
        <v>5.1388275626551008E-3</v>
      </c>
      <c r="H29" s="66">
        <f t="shared" ref="H29:H31" si="6">F29*0.7</f>
        <v>195957.19096725891</v>
      </c>
    </row>
    <row r="30" spans="1:8" ht="15.75" x14ac:dyDescent="0.25">
      <c r="A30" s="35" t="s">
        <v>47</v>
      </c>
      <c r="B30" s="122">
        <v>0</v>
      </c>
      <c r="C30" s="26">
        <f t="shared" si="0"/>
        <v>0</v>
      </c>
      <c r="D30" s="27">
        <v>263294.99795095983</v>
      </c>
      <c r="E30" s="28">
        <f>D30/$D$32</f>
        <v>7.3047024603598602E-3</v>
      </c>
      <c r="F30" s="120">
        <f t="shared" si="2"/>
        <v>263294.99795095983</v>
      </c>
      <c r="G30" s="29">
        <f>F30/F32</f>
        <v>4.8332970590702889E-3</v>
      </c>
      <c r="H30" s="66">
        <f t="shared" si="6"/>
        <v>184306.49856567188</v>
      </c>
    </row>
    <row r="31" spans="1:8" ht="16.5" thickBot="1" x14ac:dyDescent="0.3">
      <c r="A31" s="35" t="s">
        <v>48</v>
      </c>
      <c r="B31" s="123">
        <v>0</v>
      </c>
      <c r="C31" s="39">
        <f>B31/B32</f>
        <v>0</v>
      </c>
      <c r="D31" s="27">
        <v>272692.68189161282</v>
      </c>
      <c r="E31" s="28">
        <f>D31/$D$32</f>
        <v>7.5654263082764774E-3</v>
      </c>
      <c r="F31" s="120">
        <f t="shared" si="2"/>
        <v>272692.68189161282</v>
      </c>
      <c r="G31" s="29">
        <f>F31/F32</f>
        <v>5.0058100141431765E-3</v>
      </c>
      <c r="H31" s="66">
        <f t="shared" si="6"/>
        <v>190884.87732412896</v>
      </c>
    </row>
    <row r="32" spans="1:8" ht="16.5" thickBot="1" x14ac:dyDescent="0.3">
      <c r="A32" s="40"/>
      <c r="B32" s="41">
        <f>SUM(B6:B31)</f>
        <v>18430646.999999996</v>
      </c>
      <c r="C32" s="42">
        <f>SUM(C6:C31)</f>
        <v>1.0000000000000002</v>
      </c>
      <c r="D32" s="43">
        <f>SUM(D6:D31)</f>
        <v>36044588.999999985</v>
      </c>
      <c r="E32" s="44">
        <f>SUM(E6:E31)</f>
        <v>1.0000000000000007</v>
      </c>
      <c r="F32" s="130">
        <f>B32+D32</f>
        <v>54475235.999999985</v>
      </c>
      <c r="G32" s="45">
        <f>SUM(G6:G31)</f>
        <v>1.0000000000000004</v>
      </c>
      <c r="H32" s="131">
        <f>F32*0.7</f>
        <v>38132665.199999988</v>
      </c>
    </row>
    <row r="33" spans="1:10" ht="45" customHeight="1" thickBot="1" x14ac:dyDescent="0.3">
      <c r="A33" s="46"/>
      <c r="B33" s="47" t="s">
        <v>10</v>
      </c>
      <c r="C33" s="48">
        <f>B32/F32</f>
        <v>0.33833074169701627</v>
      </c>
      <c r="D33" s="49">
        <f>D32/F32</f>
        <v>0.66166925830298362</v>
      </c>
      <c r="E33" s="50"/>
      <c r="F33" s="51" t="s">
        <v>4</v>
      </c>
      <c r="G33" s="52">
        <v>0.7</v>
      </c>
      <c r="H33" s="132">
        <f>G33*G3</f>
        <v>0</v>
      </c>
    </row>
    <row r="35" spans="1:10" x14ac:dyDescent="0.25">
      <c r="J35" s="4"/>
    </row>
  </sheetData>
  <mergeCells count="5">
    <mergeCell ref="A2:C2"/>
    <mergeCell ref="A3:A4"/>
    <mergeCell ref="G3:H3"/>
    <mergeCell ref="B3:C3"/>
    <mergeCell ref="D3:E3"/>
  </mergeCells>
  <pageMargins left="0.25" right="0.25" top="0.75" bottom="0.75" header="0.3" footer="0.3"/>
  <pageSetup scale="80" fitToHeight="0" orientation="landscape" r:id="rId1"/>
  <headerFooter>
    <oddHeader>&amp;CHurricane Harvey
Regional Method of Distribution Allocation Summary</oddHeader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E80A03608C4F4399959E190F5A68EC" ma:contentTypeVersion="6" ma:contentTypeDescription="Create a new document." ma:contentTypeScope="" ma:versionID="005ca5e7b06c943d89212087f851e93e">
  <xsd:schema xmlns:xsd="http://www.w3.org/2001/XMLSchema" xmlns:xs="http://www.w3.org/2001/XMLSchema" xmlns:p="http://schemas.microsoft.com/office/2006/metadata/properties" xmlns:ns2="640ed7ad-1c82-4486-9353-00e5da0580bb" xmlns:ns3="4cc1b85e-c091-47cc-8ee1-3da7e4fa8a7b" targetNamespace="http://schemas.microsoft.com/office/2006/metadata/properties" ma:root="true" ma:fieldsID="07db87e895716f57baaff68e36f3d529" ns2:_="" ns3:_="">
    <xsd:import namespace="640ed7ad-1c82-4486-9353-00e5da0580bb"/>
    <xsd:import namespace="4cc1b85e-c091-47cc-8ee1-3da7e4fa8a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ed7ad-1c82-4486-9353-00e5da0580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c1b85e-c091-47cc-8ee1-3da7e4fa8a7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>
  <LongProp xmlns="" name="TaxCatchAll"><![CDATA[199;#Local Design|1803773a-81c5-402e-a401-79299034c5a8;#165;#Design|9dc2dcf7-fa8e-408c-a49e-0ef0a6d4299e;#9;#Startup|ae5674dc-d347-4a3b-b31b-f43be6d9060f;#75;#State CDBG-Disaster Recovery|d56167df-dbe4-4396-91c8-bc2179af9b59;#74;#General Information|7fd51a0e-623c-4008-b3b1-0fa9f1156814;#107;#Form|e45b7b4b-143e-4e13-918b-00d32cc43031]]></LongProp>
</LongProperties>
</file>

<file path=customXml/itemProps1.xml><?xml version="1.0" encoding="utf-8"?>
<ds:datastoreItem xmlns:ds="http://schemas.openxmlformats.org/officeDocument/2006/customXml" ds:itemID="{C0EE2ADD-67F6-4216-8AC8-86E9AF8BB2F8}">
  <ds:schemaRefs>
    <ds:schemaRef ds:uri="http://schemas.microsoft.com/office/2006/metadata/properties"/>
    <ds:schemaRef ds:uri="640ed7ad-1c82-4486-9353-00e5da0580b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4cc1b85e-c091-47cc-8ee1-3da7e4fa8a7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051F0C5-3585-4149-AAF2-C7C72B56F2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0ed7ad-1c82-4486-9353-00e5da0580bb"/>
    <ds:schemaRef ds:uri="4cc1b85e-c091-47cc-8ee1-3da7e4fa8a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8576AB-7201-4B27-ACE8-C22868A8CD2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3D831CA-97B6-49FD-B804-48185B27AC6E}">
  <ds:schemaRefs>
    <ds:schemaRef ds:uri="http://schemas.microsoft.com/office/2006/metadata/longProperties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Buyout Factors 80%</vt:lpstr>
      <vt:lpstr>Buyout Factors 20%</vt:lpstr>
      <vt:lpstr>Infrastructure Factors 80%</vt:lpstr>
      <vt:lpstr>Infrastructure Factors 20%</vt:lpstr>
      <vt:lpstr>Allocation Summary</vt:lpstr>
      <vt:lpstr>'Infrastructure Factors 20%'!Print_Area</vt:lpstr>
      <vt:lpstr>'Allocation Summary'!Print_Titles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 Allocation Summary</dc:title>
  <dc:creator>csparks</dc:creator>
  <cp:lastModifiedBy>EconDev_Res_Rec</cp:lastModifiedBy>
  <cp:lastPrinted>2018-07-16T13:55:02Z</cp:lastPrinted>
  <dcterms:created xsi:type="dcterms:W3CDTF">2009-10-15T19:33:48Z</dcterms:created>
  <dcterms:modified xsi:type="dcterms:W3CDTF">2018-08-21T17:38:06Z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0x0101004BE80A03608C4F4399959E190F5A68EC</vt:lpwstr>
  </property>
  <property fmtid="{D5CDD505-2E9C-101B-9397-08002B2CF9AE}" pid="3" name="ProgramAreaMulti_00">
    <vt:lpwstr>State CDBG-Disaster Recovery|d56167df-dbe4-4396-91c8-bc2179af9b59</vt:lpwstr>
  </property>
  <property fmtid="{D5CDD505-2E9C-101B-9397-08002B2CF9AE}" pid="4" name="GLOSubProgramArea">
    <vt:lpwstr/>
  </property>
  <property fmtid="{D5CDD505-2E9C-101B-9397-08002B2CF9AE}" pid="5" name="GLODocumentType">
    <vt:lpwstr>107;#Form|e45b7b4b-143e-4e13-918b-00d32cc43031</vt:lpwstr>
  </property>
  <property fmtid="{D5CDD505-2E9C-101B-9397-08002B2CF9AE}" pid="6" name="ProgramArea0">
    <vt:lpwstr/>
  </property>
  <property fmtid="{D5CDD505-2E9C-101B-9397-08002B2CF9AE}" pid="7" name="DocumentOwner">
    <vt:lpwstr/>
  </property>
  <property fmtid="{D5CDD505-2E9C-101B-9397-08002B2CF9AE}" pid="8" name="GLOCategory">
    <vt:lpwstr/>
  </property>
  <property fmtid="{D5CDD505-2E9C-101B-9397-08002B2CF9AE}" pid="9" name="ProgramAreaMulti_01">
    <vt:lpwstr>Design|9dc2dcf7-fa8e-408c-a49e-0ef0a6d4299e</vt:lpwstr>
  </property>
  <property fmtid="{D5CDD505-2E9C-101B-9397-08002B2CF9AE}" pid="10" name="DocumentOwner_0">
    <vt:lpwstr/>
  </property>
  <property fmtid="{D5CDD505-2E9C-101B-9397-08002B2CF9AE}" pid="11" name="TaxCatchAll">
    <vt:lpwstr>199;#Local Design|1803773a-81c5-402e-a401-79299034c5a8;#165;#Design|9dc2dcf7-fa8e-408c-a49e-0ef0a6d4299e;#9;#Startup|ae5674dc-d347-4a3b-b31b-f43be6d9060f;#75;#State CDBG-Disaster Recovery|d56167df-dbe4-4396-91c8-bc2179af9b59;#74;#General Information|7fd51</vt:lpwstr>
  </property>
  <property fmtid="{D5CDD505-2E9C-101B-9397-08002B2CF9AE}" pid="12" name="GLOProgramArea">
    <vt:lpwstr/>
  </property>
  <property fmtid="{D5CDD505-2E9C-101B-9397-08002B2CF9AE}" pid="13" name="GLOUsers">
    <vt:lpwstr/>
  </property>
  <property fmtid="{D5CDD505-2E9C-101B-9397-08002B2CF9AE}" pid="14" name="SubprogramAreaMulti">
    <vt:lpwstr>75;#State CDBG-Disaster Recovery|d56167df-dbe4-4396-91c8-bc2179af9b59</vt:lpwstr>
  </property>
  <property fmtid="{D5CDD505-2E9C-101B-9397-08002B2CF9AE}" pid="15" name="TexasGLOUsers0">
    <vt:lpwstr/>
  </property>
  <property fmtid="{D5CDD505-2E9C-101B-9397-08002B2CF9AE}" pid="16" name="UsersMulti">
    <vt:lpwstr/>
  </property>
  <property fmtid="{D5CDD505-2E9C-101B-9397-08002B2CF9AE}" pid="17" name="SubcategoryMulti">
    <vt:lpwstr>199;#Local Design|1803773a-81c5-402e-a401-79299034c5a8</vt:lpwstr>
  </property>
  <property fmtid="{D5CDD505-2E9C-101B-9397-08002B2CF9AE}" pid="18" name="CategoryPage0">
    <vt:lpwstr/>
  </property>
  <property fmtid="{D5CDD505-2E9C-101B-9397-08002B2CF9AE}" pid="19" name="ProgramAreaMulti">
    <vt:lpwstr>74;#General Information|7fd51a0e-623c-4008-b3b1-0fa9f1156814</vt:lpwstr>
  </property>
  <property fmtid="{D5CDD505-2E9C-101B-9397-08002B2CF9AE}" pid="20" name="ProgramAreaMulti_0">
    <vt:lpwstr>General Information|7fd51a0e-623c-4008-b3b1-0fa9f1156814</vt:lpwstr>
  </property>
  <property fmtid="{D5CDD505-2E9C-101B-9397-08002B2CF9AE}" pid="21" name="CategoryMulti">
    <vt:lpwstr>165;#Design|9dc2dcf7-fa8e-408c-a49e-0ef0a6d4299e</vt:lpwstr>
  </property>
  <property fmtid="{D5CDD505-2E9C-101B-9397-08002B2CF9AE}" pid="22" name="GLODocumentType0">
    <vt:lpwstr>Form|e45b7b4b-143e-4e13-918b-00d32cc43031</vt:lpwstr>
  </property>
  <property fmtid="{D5CDD505-2E9C-101B-9397-08002B2CF9AE}" pid="23" name="UsersMulti_0">
    <vt:lpwstr/>
  </property>
  <property fmtid="{D5CDD505-2E9C-101B-9397-08002B2CF9AE}" pid="24" name="SubProgramArea0">
    <vt:lpwstr/>
  </property>
  <property fmtid="{D5CDD505-2E9C-101B-9397-08002B2CF9AE}" pid="25" name="e01b7f157dc14e96a4fd2938f4a96bfb">
    <vt:lpwstr>General Information|7fd51a0e-623c-4008-b3b1-0fa9f1156814</vt:lpwstr>
  </property>
  <property fmtid="{D5CDD505-2E9C-101B-9397-08002B2CF9AE}" pid="26" name="ProcessPhaseMulti">
    <vt:lpwstr>9;#Startup|ae5674dc-d347-4a3b-b31b-f43be6d9060f</vt:lpwstr>
  </property>
  <property fmtid="{D5CDD505-2E9C-101B-9397-08002B2CF9AE}" pid="27" name="SubcategoryMulti_0">
    <vt:lpwstr>Local Design|1803773a-81c5-402e-a401-79299034c5a8</vt:lpwstr>
  </property>
  <property fmtid="{D5CDD505-2E9C-101B-9397-08002B2CF9AE}" pid="28" name="GLOFundingRound">
    <vt:lpwstr/>
  </property>
  <property fmtid="{D5CDD505-2E9C-101B-9397-08002B2CF9AE}" pid="29" name="Order">
    <vt:r8>10100</vt:r8>
  </property>
  <property fmtid="{D5CDD505-2E9C-101B-9397-08002B2CF9AE}" pid="30" name="xd_ProgID">
    <vt:lpwstr/>
  </property>
  <property fmtid="{D5CDD505-2E9C-101B-9397-08002B2CF9AE}" pid="31" name="TemplateUrl">
    <vt:lpwstr/>
  </property>
  <property fmtid="{D5CDD505-2E9C-101B-9397-08002B2CF9AE}" pid="32" name="_CopySource">
    <vt:lpwstr/>
  </property>
  <property fmtid="{D5CDD505-2E9C-101B-9397-08002B2CF9AE}" pid="33" name="GLOMultilineText1">
    <vt:lpwstr/>
  </property>
  <property fmtid="{D5CDD505-2E9C-101B-9397-08002B2CF9AE}" pid="34" name="GLOFundingRound0">
    <vt:lpwstr/>
  </property>
  <property fmtid="{D5CDD505-2E9C-101B-9397-08002B2CF9AE}" pid="35" name="ProgramAreaMulti_02">
    <vt:lpwstr>Startup|ae5674dc-d347-4a3b-b31b-f43be6d9060f</vt:lpwstr>
  </property>
</Properties>
</file>